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Summary" sheetId="2" r:id="rId5"/>
    <sheet name="1" sheetId="3" r:id="rId6"/>
    <sheet name="2" sheetId="4" r:id="rId7"/>
    <sheet name="3" sheetId="5" r:id="rId8"/>
    <sheet name="Response Options (hidden)" sheetId="6" state="veryHidden" r:id="rId9"/>
  </sheets>
  <definedNames>
    <definedName name="responseValidationRulesGroup0">'Response Options (hidden)'!$A$1:$C$4</definedName>
    <definedName name="responseOption0">'Response Options (hidden)'!$A$1:$A$3</definedName>
    <definedName name="responseValidationRulesGroup1">'Response Options (hidden)'!$D$1:$F$3</definedName>
    <definedName name="responseOption1">'Response Options (hidden)'!$D$1:$D$2</definedName>
    <definedName name="responseValidationRulesGroup2">'Response Options (hidden)'!$G$1:$I$5</definedName>
    <definedName name="responseOption2">'Response Options (hidden)'!$G$1:$G$4</definedName>
    <definedName name="responseValidationRulesGroup3">'Response Options (hidden)'!$J$1:$L$5</definedName>
    <definedName name="responseOption3">'Response Options (hidden)'!$J$1:$J$4</definedName>
    <definedName name="responseValidationRulesGroup4">'Response Options (hidden)'!$M$1:$O$9</definedName>
    <definedName name="responseOption4">'Response Options (hidden)'!$M$1:$M$8</definedName>
    <definedName name="responseValidationRulesGroup5">'Response Options (hidden)'!$P$1:$R$3</definedName>
    <definedName name="responseOption5">'Response Options (hidden)'!$P$1:$P$2</definedName>
  </definedNames>
  <calcPr calcId="999999" calcMode="auto" calcCompleted="0" fullCalcOnLoad="1" forceFullCalc="1"/>
</workbook>
</file>

<file path=xl/sharedStrings.xml><?xml version="1.0" encoding="utf-8"?>
<sst xmlns="http://schemas.openxmlformats.org/spreadsheetml/2006/main" uniqueCount="115">
  <si>
    <t>ad1c9e925983ea103d516f1e7fa7ff432b4fbd4499a7e6fddc1c5f9500410f9197b0a8206abaedf88e54a4c05a3f0895bac988459737f585c12fe86ff672c060RBE9kM3N6DRTn4Bqd0oYocIEcc/opK5AMw07GHtuq94gfykqmZDLt4oA9+E1GRSU</t>
  </si>
  <si>
    <t>4.2 Facility Experience Questionnaire (Q-16PW)</t>
  </si>
  <si>
    <t>A minimum of five (5) years’ experience providing collection, management and disposal of hazardous waste, specifically at the stated level of service to research institutions or universities, is required. This form must be completed to report the requisite experience for three (3) facilities. It must be uploaded in the appropriate section on Bonfire.</t>
  </si>
  <si>
    <t>Instructions</t>
  </si>
  <si>
    <t>- The Summary worksheet displays your overall progress for the questionnaire.
- The worksheets numbered from 1 to N represent question sets.
- For each question set, select a response from the dropdown (if applicable) and enter a response comment for each question in the table.
- If specific instructions have been provided for a given subset, they will appear as a tooltip for a purple cell. Mouse-over to review them.
-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do not use Excel formulas in your responses.
- Please follow the instructions provided along with this file to submit it back to Bonfire.
- If you have any questions regarding the content of this file, please contact the appropriate purchaser.
- If you have any technical problems, please contact Bonfire at Support@GoBonfire.com.</t>
  </si>
  <si>
    <t>Additional Instructions</t>
  </si>
  <si>
    <t>Please answer the following questions for each facility.</t>
  </si>
  <si>
    <t>Total</t>
  </si>
  <si>
    <t>Summary</t>
  </si>
  <si>
    <t>Question Set</t>
  </si>
  <si>
    <t>Questions</t>
  </si>
  <si>
    <t>Hide Me</t>
  </si>
  <si>
    <t>% Complete</t>
  </si>
  <si>
    <t>Progress</t>
  </si>
  <si>
    <t>Error?</t>
  </si>
  <si>
    <t>Question Set 1: Facility 1</t>
  </si>
  <si>
    <t>#</t>
  </si>
  <si>
    <t>Question</t>
  </si>
  <si>
    <t>Response</t>
  </si>
  <si>
    <t>Comment</t>
  </si>
  <si>
    <t>Status</t>
  </si>
  <si>
    <t>-</t>
  </si>
  <si>
    <t>1.0.1</t>
  </si>
  <si>
    <t xml:space="preserve">
What is the Client's Name?
</t>
  </si>
  <si>
    <t>1.0.2</t>
  </si>
  <si>
    <t xml:space="preserve">
What is the Client's Address?
</t>
  </si>
  <si>
    <t>1.0.3</t>
  </si>
  <si>
    <t xml:space="preserve">
What type of facility?
</t>
  </si>
  <si>
    <t>1.0.4</t>
  </si>
  <si>
    <t xml:space="preserve">
Does the client have a RCRA TSD permit?
</t>
  </si>
  <si>
    <t>1.0.5</t>
  </si>
  <si>
    <t xml:space="preserve">
What were the dates of service? (Please be specific)
</t>
  </si>
  <si>
    <t>1.0.6</t>
  </si>
  <si>
    <t xml:space="preserve">
Did you collect waste from points of generation (individual labs, shops, etc.) at this facility?
</t>
  </si>
  <si>
    <t>1.0.7</t>
  </si>
  <si>
    <t xml:space="preserve">
Did you provide on-site transportation (vehicle transport to central accumulation area)?
</t>
  </si>
  <si>
    <t>1.0.8</t>
  </si>
  <si>
    <t xml:space="preserve">
Did you transport between non-contiguous Client facilities?
</t>
  </si>
  <si>
    <t>1.0.9</t>
  </si>
  <si>
    <t xml:space="preserve">
Did you consolidate (pour or otherwise transfer contents of primary containers)?
</t>
  </si>
  <si>
    <t>1.0.10</t>
  </si>
  <si>
    <t xml:space="preserve">
Did you package waste in accordance with DOT and EPA requirements, including container selection, marking, and labeling?
</t>
  </si>
  <si>
    <t>1.0.11</t>
  </si>
  <si>
    <t xml:space="preserve">
Did you ship waste for off-site treatment or disposal (prepare manifest and related forms, load, placard)?
</t>
  </si>
  <si>
    <t>1.0.12</t>
  </si>
  <si>
    <t xml:space="preserve">
Did you manage daily waste identification and tracking information using clients information management system?
If yes, indicate select the type of system client provides that vendor maintains.
</t>
  </si>
  <si>
    <t>1.0.13</t>
  </si>
  <si>
    <t xml:space="preserve">
What types of facility management services did you provide?
</t>
  </si>
  <si>
    <t>1.0.14</t>
  </si>
  <si>
    <t xml:space="preserve">
What types of wastes did you manage?
</t>
  </si>
  <si>
    <t>1.0.15</t>
  </si>
  <si>
    <t xml:space="preserve">
How many days were you on-site per week?
</t>
  </si>
  <si>
    <t>1.0.16</t>
  </si>
  <si>
    <t xml:space="preserve">
May we contact the client as a reference?
</t>
  </si>
  <si>
    <t>Question Set 2: Facility 2</t>
  </si>
  <si>
    <t>2.0.1</t>
  </si>
  <si>
    <t>2.0.2</t>
  </si>
  <si>
    <t>2.0.3</t>
  </si>
  <si>
    <t>2.0.4</t>
  </si>
  <si>
    <t>2.0.5</t>
  </si>
  <si>
    <t>2.0.6</t>
  </si>
  <si>
    <t>2.0.7</t>
  </si>
  <si>
    <t>2.0.8</t>
  </si>
  <si>
    <t>2.0.9</t>
  </si>
  <si>
    <t>2.0.10</t>
  </si>
  <si>
    <t>2.0.11</t>
  </si>
  <si>
    <t>2.0.12</t>
  </si>
  <si>
    <t>2.0.13</t>
  </si>
  <si>
    <t>2.0.14</t>
  </si>
  <si>
    <t>2.0.15</t>
  </si>
  <si>
    <t>2.0.16</t>
  </si>
  <si>
    <t>Question Set 3: Facility 3</t>
  </si>
  <si>
    <t>3.0.1</t>
  </si>
  <si>
    <t>3.0.2</t>
  </si>
  <si>
    <t>3.0.3</t>
  </si>
  <si>
    <t>3.0.4</t>
  </si>
  <si>
    <t>3.0.5</t>
  </si>
  <si>
    <t>3.0.6</t>
  </si>
  <si>
    <t>3.0.7</t>
  </si>
  <si>
    <t>3.0.8</t>
  </si>
  <si>
    <t>3.0.9</t>
  </si>
  <si>
    <t>3.0.10</t>
  </si>
  <si>
    <t>3.0.11</t>
  </si>
  <si>
    <t>3.0.12</t>
  </si>
  <si>
    <t>3.0.13</t>
  </si>
  <si>
    <t>3.0.14</t>
  </si>
  <si>
    <t>3.0.15</t>
  </si>
  <si>
    <t>3.0.16</t>
  </si>
  <si>
    <t>University</t>
  </si>
  <si>
    <t>Research &amp; Development</t>
  </si>
  <si>
    <t>Other (please specify)</t>
  </si>
  <si>
    <t>University, Research &amp; Development, Other (please specify)</t>
  </si>
  <si>
    <t>Yes</t>
  </si>
  <si>
    <t>No</t>
  </si>
  <si>
    <t>Yes, No</t>
  </si>
  <si>
    <t>Client’s system is paper only.</t>
  </si>
  <si>
    <t>Client has own tracking/management software.</t>
  </si>
  <si>
    <t>Client uses vendor’s tracking/management software.</t>
  </si>
  <si>
    <t>No, Client’s system is paper only., Client has own tracking/management software., Client uses vendor’s tracking/management software.</t>
  </si>
  <si>
    <t>Inspection (containers and/or secondary containment and/or general security).</t>
  </si>
  <si>
    <t>Housekeeping (basic cleaning of waste storage areas and/or spill cleanup).</t>
  </si>
  <si>
    <t>Both</t>
  </si>
  <si>
    <t>N/A</t>
  </si>
  <si>
    <t>Inspection (containers and/or secondary containment and/or general security)., Housekeeping (basic cleaning of waste storage areas and/or spill cleanup)., Both, N/A</t>
  </si>
  <si>
    <t>A. Labpack</t>
  </si>
  <si>
    <t>B. Gas Cylinders</t>
  </si>
  <si>
    <t>C. Mercury Lamps</t>
  </si>
  <si>
    <t>D. “Bulk” liquids (5-55 gallon drums)</t>
  </si>
  <si>
    <t>E. “Bulk” solids (5-55 gallon drums)</t>
  </si>
  <si>
    <t>F. Batteries</t>
  </si>
  <si>
    <t>All of the Above</t>
  </si>
  <si>
    <t>Other (please specify indicating "A-F")</t>
  </si>
  <si>
    <t>A. Labpack, B. Gas Cylinders, C. Mercury Lamps, D. “Bulk” liquids (5-55 gallon drums), E. “Bulk” solids (5-55 gallon drums), F. Batteries, All of the Above, Other (please specify indicating "A-F")</t>
  </si>
  <si>
    <t>Yes (Please provide the client contact name &amp; phone number/email address)</t>
  </si>
  <si>
    <t>Yes (Please provide the client contact name &amp; phone number/email address), No</t>
  </si>
</sst>
</file>

<file path=xl/styles.xml><?xml version="1.0" encoding="utf-8"?>
<styleSheet xmlns="http://schemas.openxmlformats.org/spreadsheetml/2006/main" xml:space="preserve">
  <numFmts count="4">
    <numFmt numFmtId="164" formatCode="0\ &quot;Questions&quot;"/>
    <numFmt numFmtId="165" formatCode="0\ &quot;pts&quot;"/>
    <numFmt numFmtId="166" formatCode="0.00%\ &quot;Complete&quot;"/>
    <numFmt numFmtId="167" formatCode="&quot;The comment must be left blank for this response&quot;"/>
  </numFmts>
  <fonts count="6">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FFFFFF"/>
      <name val="Arial"/>
    </font>
    <font>
      <b val="1"/>
      <i val="0"/>
      <strike val="0"/>
      <u val="none"/>
      <sz val="14"/>
      <color rgb="FFFFFFFF"/>
      <name val="Arial"/>
    </font>
    <font>
      <b val="0"/>
      <i val="0"/>
      <strike val="0"/>
      <u val="none"/>
      <sz val="12"/>
      <color rgb="FFFFFFFF"/>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22">
    <border>
      <left/>
      <right/>
      <top/>
      <bottom/>
      <diagonal/>
    </border>
    <border>
      <left style="thin">
        <color rgb="bfbfbfbf"/>
      </left>
      <right style="dotted">
        <color rgb="bfbfbfbf"/>
      </right>
      <top style="thin">
        <color rgb="bfbfbfbf"/>
      </top>
      <bottom style="thin">
        <color rgb="bfbfbfbf"/>
      </bottom>
      <diagonal/>
    </border>
    <border>
      <left style="dotted">
        <color rgb="bfbfbfbf"/>
      </left>
      <right style="dotted">
        <color rgb="bfbfbfbf"/>
      </right>
      <top style="thin">
        <color rgb="bfbfbfbf"/>
      </top>
      <bottom style="thin">
        <color rgb="bfbfbfbf"/>
      </bottom>
      <diagonal/>
    </border>
    <border>
      <left style="dotted">
        <color rgb="bfbfbfbf"/>
      </left>
      <right style="thin">
        <color rgb="bfbfbfbf"/>
      </right>
      <top style="thin">
        <color rgb="bfbfbfbf"/>
      </top>
      <bottom style="thin">
        <color rgb="bfbfbfbf"/>
      </bottom>
      <diagonal/>
    </border>
    <border>
      <left/>
      <right/>
      <top style="medium">
        <color rgb="bfbfbfbf"/>
      </top>
      <bottom/>
      <diagonal/>
    </border>
    <border>
      <left style="dotted">
        <color rgb="bfbfbfbf"/>
      </left>
      <right/>
      <top style="thin">
        <color rgb="bfbfbfbf"/>
      </top>
      <bottom/>
      <diagonal/>
    </border>
    <border>
      <left style="dotted">
        <color rgb="bfbfbfbf"/>
      </left>
      <right/>
      <top/>
      <bottom/>
      <diagonal/>
    </border>
    <border>
      <left style="dotted">
        <color rgb="bfbfbfbf"/>
      </left>
      <right/>
      <top/>
      <bottom style="thin">
        <color rgb="bfbfbfbf"/>
      </bottom>
      <diagonal/>
    </border>
    <border>
      <left/>
      <right/>
      <top style="thin">
        <color rgb="bfbfbfbf"/>
      </top>
      <bottom/>
      <diagonal/>
    </border>
    <border>
      <left/>
      <right/>
      <top/>
      <bottom style="thin">
        <color rgb="bfbfbfbf"/>
      </bottom>
      <diagonal/>
    </border>
    <border>
      <left/>
      <right style="dotted">
        <color rgb="bfbfbfbf"/>
      </right>
      <top style="thin">
        <color rgb="bfbfbfbf"/>
      </top>
      <bottom/>
      <diagonal/>
    </border>
    <border>
      <left/>
      <right style="dotted">
        <color rgb="bfbfbfbf"/>
      </right>
      <top/>
      <bottom/>
      <diagonal/>
    </border>
    <border>
      <left/>
      <right style="dotted">
        <color rgb="bfbfbfbf"/>
      </right>
      <top/>
      <bottom style="thin">
        <color rgb="bfbfbfbf"/>
      </bottom>
      <diagonal/>
    </border>
    <border>
      <left style="thin">
        <color rgb="bfbfbfbf"/>
      </left>
      <right/>
      <top style="thin">
        <color rgb="bfbfbfbf"/>
      </top>
      <bottom style="thin">
        <color rgb="bfbfbfbf"/>
      </bottom>
      <diagonal/>
    </border>
    <border>
      <left/>
      <right/>
      <top style="thin">
        <color rgb="bfbfbfbf"/>
      </top>
      <bottom style="thin">
        <color rgb="bfbfbfbf"/>
      </bottom>
      <diagonal/>
    </border>
    <border>
      <left/>
      <right style="thin">
        <color rgb="bfbfbfbf"/>
      </right>
      <top style="thin">
        <color rgb="bfbfbfbf"/>
      </top>
      <bottom style="thin">
        <color rgb="bfbfbfbf"/>
      </bottom>
      <diagonal/>
    </border>
    <border>
      <left style="thin">
        <color rgb="bfbfbfbf"/>
      </left>
      <right style="dotted">
        <color rgb="bfbfbfbf"/>
      </right>
      <top style="medium">
        <color rgb="bfbfbfbf"/>
      </top>
      <bottom style="thin">
        <color rgb="bfbfbfbf"/>
      </bottom>
      <diagonal/>
    </border>
    <border>
      <left style="dotted">
        <color rgb="bfbfbfbf"/>
      </left>
      <right style="dotted">
        <color rgb="bfbfbfbf"/>
      </right>
      <top style="medium">
        <color rgb="bfbfbfbf"/>
      </top>
      <bottom style="thin">
        <color rgb="bfbfbfbf"/>
      </bottom>
      <diagonal/>
    </border>
    <border>
      <left style="dotted">
        <color rgb="bfbfbfbf"/>
      </left>
      <right/>
      <top style="medium">
        <color rgb="bfbfbfbf"/>
      </top>
      <bottom/>
      <diagonal/>
    </border>
    <border>
      <left/>
      <right/>
      <top style="medium">
        <color rgb="bfbfbfbf"/>
      </top>
      <bottom/>
      <diagonal/>
    </border>
    <border>
      <left/>
      <right style="dotted">
        <color rgb="bfbfbfbf"/>
      </right>
      <top style="medium">
        <color rgb="bfbfbfbf"/>
      </top>
      <bottom/>
      <diagonal/>
    </border>
    <border>
      <left style="dotted">
        <color rgb="bfbfbfbf"/>
      </left>
      <right style="thin">
        <color rgb="bfbfbfbf"/>
      </right>
      <top style="medium">
        <color rgb="bfbfbfbf"/>
      </top>
      <bottom style="thin">
        <color rgb="bfbfbfbf"/>
      </bottom>
      <diagonal/>
    </border>
  </borders>
  <cellStyleXfs count="1">
    <xf numFmtId="0" fontId="0" fillId="0" borderId="0"/>
  </cellStyleXfs>
  <cellXfs count="49">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0" numFmtId="0" fillId="2" borderId="0" applyFont="0" applyNumberFormat="0" applyFill="0" applyBorder="0" applyAlignment="1">
      <alignment vertical="top" textRotation="0" wrapText="true" shrinkToFit="false"/>
    </xf>
    <xf xfId="0" fontId="0" numFmtId="0" fillId="3" borderId="1" applyFont="0" applyNumberFormat="0" applyFill="1" applyBorder="1" applyAlignment="1">
      <alignment horizontal="center" vertical="center" textRotation="0" wrapText="false" shrinkToFit="false"/>
    </xf>
    <xf xfId="0" fontId="0" numFmtId="0" fillId="3" borderId="2" applyFont="0" applyNumberFormat="0" applyFill="1" applyBorder="1" applyAlignment="1">
      <alignment horizontal="center" vertical="center" textRotation="0" wrapText="false" shrinkToFit="false"/>
    </xf>
    <xf xfId="0" fontId="0" numFmtId="0" fillId="3" borderId="3" applyFont="0" applyNumberFormat="0" applyFill="1" applyBorder="1" applyAlignment="1">
      <alignment horizontal="center" vertical="center" textRotation="0" wrapText="false" shrinkToFit="false"/>
    </xf>
    <xf xfId="0" fontId="3" numFmtId="0" fillId="4" borderId="0" applyFont="1" applyNumberFormat="0" applyFill="1" applyBorder="0" applyAlignment="1">
      <alignment horizontal="center" vertical="center" textRotation="0" wrapText="true" shrinkToFit="false"/>
    </xf>
    <xf xfId="0" fontId="3" numFmtId="0" fillId="5" borderId="0" applyFont="1" applyNumberFormat="0" applyFill="1" applyBorder="0" applyAlignment="1">
      <alignment horizontal="center" vertical="center" textRotation="0" wrapText="true" shrinkToFit="false"/>
    </xf>
    <xf xfId="0" fontId="0" numFmtId="49" fillId="3" borderId="2" applyFont="0" applyNumberFormat="1" applyFill="1" applyBorder="1" applyAlignment="1" applyProtection="true">
      <alignment horizontal="center" vertical="center" textRotation="0" wrapText="true" shrinkToFit="false"/>
      <protection locked="false"/>
    </xf>
    <xf xfId="0" fontId="0" numFmtId="49" fillId="3" borderId="3" applyFont="0" applyNumberFormat="1" applyFill="1" applyBorder="1" applyAlignment="1" applyProtection="true">
      <alignment horizontal="left" vertical="center" textRotation="0" wrapText="true" shrinkToFit="false" indent="1"/>
      <protection locked="false"/>
    </xf>
    <xf xfId="0" fontId="4" numFmtId="164" fillId="4" borderId="4" applyFont="1" applyNumberFormat="1" applyFill="1" applyBorder="1" applyAlignment="1">
      <alignment horizontal="center" vertical="center" textRotation="0" wrapText="false" shrinkToFit="false"/>
    </xf>
    <xf xfId="0" fontId="4" numFmtId="0" fillId="4" borderId="4" applyFont="1" applyNumberFormat="0" applyFill="1" applyBorder="1" applyAlignment="1">
      <alignment horizontal="center" vertical="center" textRotation="0" wrapText="false" shrinkToFit="false"/>
    </xf>
    <xf xfId="0" fontId="4" numFmtId="165" fillId="4" borderId="4" applyFont="1" applyNumberFormat="1" applyFill="1" applyBorder="1" applyAlignment="1">
      <alignment horizontal="center" vertical="center" textRotation="0" wrapText="false" shrinkToFit="false"/>
    </xf>
    <xf xfId="0" fontId="4" numFmtId="166" fillId="4" borderId="4" applyFont="1" applyNumberFormat="1" applyFill="1" applyBorder="1" applyAlignment="1">
      <alignment horizontal="center" vertical="center" textRotation="0" wrapText="false" shrinkToFit="false"/>
    </xf>
    <xf xfId="0" fontId="0" numFmtId="0" fillId="3" borderId="2" applyFont="0" applyNumberFormat="0" applyFill="1" applyBorder="1" applyAlignment="1">
      <alignment horizontal="left" vertical="center" textRotation="0" wrapText="true" shrinkToFit="false" indent="1"/>
    </xf>
    <xf xfId="0" fontId="0" numFmtId="167" fillId="2" borderId="0" applyFont="0" applyNumberFormat="1" applyFill="0" applyBorder="0" applyAlignment="1">
      <alignment vertical="center" textRotation="0" wrapText="true" shrinkToFit="true" indent="1"/>
    </xf>
    <xf xfId="0" fontId="5" numFmtId="0" fillId="3" borderId="5" applyFont="1" applyNumberFormat="0" applyFill="1" applyBorder="1" applyAlignment="1">
      <alignment horizontal="center" vertical="center" textRotation="0" wrapText="false" shrinkToFit="false"/>
    </xf>
    <xf xfId="0" fontId="5" numFmtId="0" fillId="3" borderId="6" applyFont="1" applyNumberFormat="0" applyFill="1" applyBorder="1" applyAlignment="1">
      <alignment horizontal="center" vertical="center" textRotation="0" wrapText="false" shrinkToFit="false"/>
    </xf>
    <xf xfId="0" fontId="5" numFmtId="0" fillId="3" borderId="7" applyFont="1" applyNumberFormat="0" applyFill="1" applyBorder="1" applyAlignment="1">
      <alignment horizontal="center" vertical="center" textRotation="0" wrapText="false" shrinkToFit="false"/>
    </xf>
    <xf xfId="0" fontId="5" numFmtId="0" fillId="3" borderId="8" applyFont="1" applyNumberFormat="0" applyFill="1" applyBorder="1" applyAlignment="1">
      <alignment horizontal="center" vertical="center" textRotation="0" wrapText="false" shrinkToFit="false"/>
    </xf>
    <xf xfId="0" fontId="5" numFmtId="0" fillId="3" borderId="9" applyFont="1" applyNumberFormat="0" applyFill="1" applyBorder="1" applyAlignment="1">
      <alignment horizontal="center" vertical="center" textRotation="0" wrapText="false" shrinkToFit="false"/>
    </xf>
    <xf xfId="0" fontId="5" numFmtId="0" fillId="3" borderId="10" applyFont="1" applyNumberFormat="0" applyFill="1" applyBorder="1" applyAlignment="1">
      <alignment horizontal="center" vertical="center" textRotation="0" wrapText="false" shrinkToFit="false"/>
    </xf>
    <xf xfId="0" fontId="5" numFmtId="0" fillId="3" borderId="11" applyFont="1" applyNumberFormat="0" applyFill="1" applyBorder="1" applyAlignment="1">
      <alignment horizontal="center" vertical="center" textRotation="0" wrapText="false" shrinkToFit="false"/>
    </xf>
    <xf xfId="0" fontId="5" numFmtId="0" fillId="3" borderId="12" applyFont="1" applyNumberFormat="0" applyFill="1" applyBorder="1" applyAlignment="1">
      <alignment horizontal="center" vertical="center" textRotation="0" wrapText="false" shrinkToFit="false"/>
    </xf>
    <xf xfId="0" fontId="5" numFmtId="0" fillId="3" borderId="13" applyFont="1" applyNumberFormat="0" applyFill="1" applyBorder="1" applyAlignment="1">
      <alignment horizontal="center" vertical="center" textRotation="0" wrapText="false" shrinkToFit="false"/>
    </xf>
    <xf xfId="0" fontId="5" numFmtId="0" fillId="3" borderId="14" applyFont="1" applyNumberFormat="0" applyFill="1" applyBorder="1" applyAlignment="1">
      <alignment horizontal="center" vertical="center" textRotation="0" wrapText="false" shrinkToFit="false"/>
    </xf>
    <xf xfId="0" fontId="5" numFmtId="0" fillId="3" borderId="15" applyFont="1" applyNumberFormat="0" applyFill="1" applyBorder="1" applyAlignment="1">
      <alignment horizontal="center" vertical="center" textRotation="0" wrapText="false" shrinkToFit="false"/>
    </xf>
    <xf xfId="0" fontId="0" numFmtId="49" fillId="2" borderId="0" applyFont="0" applyNumberFormat="1" applyFill="0" applyBorder="0" applyAlignment="0"/>
    <xf xfId="0" fontId="4" numFmtId="0" fillId="4" borderId="16" applyFont="1" applyNumberFormat="0" applyFill="1" applyBorder="1" applyAlignment="1">
      <alignment horizontal="center" vertical="center" textRotation="0" wrapText="false" shrinkToFit="false"/>
    </xf>
    <xf xfId="0" fontId="4" numFmtId="0" fillId="4" borderId="1" applyFont="1" applyNumberFormat="0" applyFill="1" applyBorder="1" applyAlignment="1">
      <alignment horizontal="center" vertical="center" textRotation="0" wrapText="false" shrinkToFit="false"/>
    </xf>
    <xf xfId="0" fontId="4" numFmtId="0" fillId="4" borderId="17" applyFont="1" applyNumberFormat="0" applyFill="1" applyBorder="1" applyAlignment="1">
      <alignment horizontal="center" vertical="center" textRotation="0" wrapText="false" shrinkToFit="false"/>
    </xf>
    <xf xfId="0" fontId="4" numFmtId="0" fillId="4" borderId="18" applyFont="1" applyNumberFormat="0" applyFill="1" applyBorder="1" applyAlignment="1">
      <alignment horizontal="center" vertical="center" textRotation="0" wrapText="false" shrinkToFit="false"/>
    </xf>
    <xf xfId="0" fontId="4" numFmtId="0" fillId="4" borderId="19" applyFont="1" applyNumberFormat="0" applyFill="1" applyBorder="1" applyAlignment="1">
      <alignment horizontal="center" vertical="center" textRotation="0" wrapText="false" shrinkToFit="false"/>
    </xf>
    <xf xfId="0" fontId="4" numFmtId="0" fillId="4" borderId="20" applyFont="1" applyNumberFormat="0" applyFill="1" applyBorder="1" applyAlignment="1">
      <alignment horizontal="center" vertical="center" textRotation="0" wrapText="false" shrinkToFit="false"/>
    </xf>
    <xf xfId="0" fontId="4" numFmtId="0" fillId="4" borderId="2" applyFont="1" applyNumberFormat="0" applyFill="1" applyBorder="1" applyAlignment="1">
      <alignment horizontal="center" vertical="center" textRotation="0" wrapText="false" shrinkToFit="false"/>
    </xf>
    <xf xfId="0" fontId="4" numFmtId="0" fillId="4" borderId="6" applyFont="1" applyNumberFormat="0" applyFill="1" applyBorder="1" applyAlignment="1">
      <alignment horizontal="center" vertical="center" textRotation="0" wrapText="false" shrinkToFit="false"/>
    </xf>
    <xf xfId="0" fontId="4" numFmtId="0" fillId="4" borderId="13" applyFont="1" applyNumberFormat="0" applyFill="1" applyBorder="1" applyAlignment="1">
      <alignment horizontal="center" vertical="center" textRotation="0" wrapText="false" shrinkToFit="false"/>
    </xf>
    <xf xfId="0" fontId="4" numFmtId="0" fillId="4" borderId="14" applyFont="1" applyNumberFormat="0" applyFill="1" applyBorder="1" applyAlignment="1">
      <alignment horizontal="center" vertical="center" textRotation="0" wrapText="false" shrinkToFit="false"/>
    </xf>
    <xf xfId="0" fontId="4" numFmtId="0" fillId="4" borderId="15" applyFont="1" applyNumberFormat="0" applyFill="1" applyBorder="1" applyAlignment="1">
      <alignment horizontal="center" vertical="center" textRotation="0" wrapText="false" shrinkToFit="false"/>
    </xf>
    <xf xfId="0" fontId="4" numFmtId="0" fillId="4" borderId="11" applyFont="1" applyNumberFormat="0" applyFill="1" applyBorder="1" applyAlignment="1">
      <alignment horizontal="center" vertical="center" textRotation="0" wrapText="false" shrinkToFit="false"/>
    </xf>
    <xf xfId="0" fontId="4" numFmtId="0" fillId="4" borderId="7" applyFont="1" applyNumberFormat="0" applyFill="1" applyBorder="1" applyAlignment="1">
      <alignment horizontal="center" vertical="center" textRotation="0" wrapText="false" shrinkToFit="false"/>
    </xf>
    <xf xfId="0" fontId="4" numFmtId="0" fillId="4" borderId="9" applyFont="1" applyNumberFormat="0" applyFill="1" applyBorder="1" applyAlignment="1">
      <alignment horizontal="center" vertical="center" textRotation="0" wrapText="false" shrinkToFit="false"/>
    </xf>
    <xf xfId="0" fontId="4" numFmtId="0" fillId="4" borderId="12" applyFont="1" applyNumberFormat="0" applyFill="1" applyBorder="1" applyAlignment="1">
      <alignment horizontal="center" vertical="center" textRotation="0" wrapText="false" shrinkToFit="false"/>
    </xf>
    <xf xfId="0" fontId="4" numFmtId="0" fillId="4" borderId="21" applyFont="1" applyNumberFormat="0" applyFill="1" applyBorder="1" applyAlignment="1">
      <alignment horizontal="center" vertical="center" textRotation="0" wrapText="false" shrinkToFit="false"/>
    </xf>
    <xf xfId="0" fontId="4" numFmtId="0" fillId="4" borderId="3" applyFont="1" applyNumberFormat="0" applyFill="1" applyBorder="1" applyAlignment="1">
      <alignment horizontal="center" vertical="center" textRotation="0" wrapText="false" shrinkToFit="false"/>
    </xf>
  </cellXfs>
  <cellStyles count="1">
    <cellStyle name="Normal" xfId="0" builtinId="0"/>
  </cellStyles>
  <dxfs count="18">
    <dxf>
      <font>
        <b val="1"/>
        <color rgb="ffc5efce"/>
      </font>
      <fill>
        <patternFill patternType="solid">
          <fgColor rgb="ffc5efce"/>
          <bgColor rgb="ffc5efce"/>
        </patternFill>
      </fill>
      <border/>
    </dxf>
    <dxf>
      <font>
        <color rgb="FFFFFFFF"/>
      </font>
      <fill>
        <patternFill patternType="solid">
          <fgColor rgb="FFFFFFFF"/>
          <bgColor rgb="FFFFFFFF"/>
        </patternFill>
      </fill>
      <border/>
    </dxf>
    <dxf>
      <font>
        <b val="1"/>
        <color rgb="ffc5efce"/>
      </font>
      <fill>
        <patternFill patternType="solid">
          <fgColor rgb="ffc5efce"/>
          <bgColor rgb="ffc5efce"/>
        </patternFill>
      </fill>
      <border/>
    </dxf>
    <dxf>
      <font>
        <color rgb="FFFFFFFF"/>
      </font>
      <fill>
        <patternFill patternType="solid">
          <fgColor rgb="FFFFFFFF"/>
          <bgColor rgb="FFFFFFFF"/>
        </patternFill>
      </fill>
      <border/>
    </dxf>
    <dxf>
      <font>
        <b val="1"/>
        <color rgb="ffc5efce"/>
      </font>
      <fill>
        <patternFill patternType="solid">
          <fgColor rgb="ffc5efce"/>
          <bgColor rgb="ffc5efce"/>
        </patternFill>
      </fill>
      <border/>
    </dxf>
    <dxf>
      <font>
        <color rgb="FFFFFFFF"/>
      </font>
      <fill>
        <patternFill patternType="solid">
          <fgColor rgb="FFFFFFFF"/>
          <bgColor rgb="FFFFFFFF"/>
        </patternFill>
      </fill>
      <border/>
    </dxf>
    <dxf>
      <font>
        <b val="1"/>
        <color rgb="ffc5efce"/>
      </font>
      <fill>
        <patternFill patternType="solid">
          <fgColor rgb="ffc5efce"/>
          <bgColor rgb="ffc5efce"/>
        </patternFill>
      </fill>
      <border/>
    </dxf>
    <dxf>
      <font>
        <color rgb="FFFFFFFF"/>
      </font>
      <fill>
        <patternFill patternType="solid">
          <fgColor rgb="FFFFFFFF"/>
          <bgColor rgb="FFFFFFFF"/>
        </patternFill>
      </fill>
      <border/>
    </dxf>
    <dxf>
      <numFmt numFmtId="164" formatCode="0.00%"/>
      <border/>
    </dxf>
    <dxf>
      <font>
        <b val="1"/>
        <color rgb="FF006100"/>
      </font>
      <fill>
        <patternFill patternType="solid">
          <fgColor rgb="ffc5efce"/>
          <bgColor rgb="ffc5efce"/>
        </patternFill>
      </fill>
      <border/>
    </dxf>
    <dxf>
      <font>
        <b val="1"/>
        <color rgb="ff9C0006"/>
      </font>
      <fill>
        <patternFill patternType="solid">
          <fgColor rgb="fff7c6ce"/>
          <bgColor rgb="fff7c6ce"/>
        </patternFill>
      </fill>
      <border/>
    </dxf>
    <dxf>
      <fill>
        <patternFill patternType="solid">
          <fgColor rgb="FFFFFFFF"/>
          <bgColor rgb="FFFFFFFF"/>
        </patternFill>
      </fill>
      <border/>
    </dxf>
    <dxf>
      <fill>
        <patternFill patternType="solid">
          <fgColor rgb="FFFFFFFF"/>
          <bgColor rgb="FFFFFFFF"/>
        </patternFill>
      </fill>
      <border/>
    </dxf>
    <dxf>
      <font>
        <b val="1"/>
        <color rgb="FF006100"/>
      </font>
      <fill>
        <patternFill patternType="solid">
          <fgColor rgb="ffc5efce"/>
          <bgColor rgb="ffc5efce"/>
        </patternFill>
      </fill>
      <border/>
    </dxf>
    <dxf>
      <font>
        <b val="0"/>
        <color rgb="ff404040"/>
      </font>
      <fill>
        <patternFill patternType="solid">
          <fgColor rgb="ffc5efce"/>
          <bgColor rgb="ffc5efce"/>
        </patternFill>
      </fill>
      <alignment horizontal="left" vertical="center"/>
      <border/>
    </dxf>
    <dxf>
      <font>
        <color rgb="ffc5efce"/>
      </font>
      <fill>
        <patternFill patternType="solid">
          <fgColor rgb="ffc5efce"/>
          <bgColor rgb="ffc5efce"/>
        </patternFill>
      </fill>
      <border/>
    </dxf>
    <dxf>
      <font>
        <color rgb="fff7c6ce"/>
      </font>
      <fill>
        <patternFill patternType="solid">
          <fgColor rgb="fff7c6ce"/>
          <bgColor rgb="fff7c6ce"/>
        </patternFill>
      </fill>
      <border/>
    </dxf>
    <dxf>
      <font>
        <b val="1"/>
        <color rgb="ff9C0006"/>
      </font>
      <fill>
        <patternFill patternType="solid">
          <fgColor rgb="fff7c6ce"/>
          <bgColor rgb="fff7c6ce"/>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8" sqref="B18"/>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 r="B2"/>
    </row>
    <row r="8" spans="1:702" customHeight="1" ht="32">
      <c r="B8" s="2" t="s">
        <v>1</v>
      </c>
    </row>
    <row r="10" spans="1:702" customHeight="1" ht="72">
      <c r="B10" s="3" t="s">
        <v>2</v>
      </c>
    </row>
    <row r="12" spans="1:702">
      <c r="B12" s="4" t="s">
        <v>3</v>
      </c>
    </row>
    <row r="14" spans="1:702" customHeight="1" ht="432">
      <c r="B14" s="5" t="s">
        <v>4</v>
      </c>
      <c r="C14" s="5"/>
      <c r="D14" s="5"/>
      <c r="E14" s="5"/>
    </row>
    <row r="16" spans="1:702">
      <c r="B16" s="4" t="s">
        <v>5</v>
      </c>
    </row>
    <row r="18" spans="1:702" customHeight="1" ht="16">
      <c r="B18" s="6" t="s">
        <v>6</v>
      </c>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 ref="B18:E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F22"/>
  <sheetViews>
    <sheetView tabSelected="0" workbookViewId="0" showGridLines="true" showRowColHeaders="0">
      <pane ySplit="10" topLeftCell="A11" activePane="bottomLeft" state="frozen"/>
      <selection pane="bottomLeft" activeCell="B11" sqref="B11:BF19"/>
    </sheetView>
  </sheetViews>
  <sheetFormatPr defaultRowHeight="14.4" outlineLevelRow="0" outlineLevelCol="0"/>
  <cols>
    <col min="2" max="2" width="20" customWidth="true" style="0"/>
    <col min="3" max="3" width="20" customWidth="true" style="0"/>
    <col min="4" max="4" width="9.10" hidden="true" style="0"/>
    <col min="5" max="5" width="20" customWidth="true" style="0"/>
    <col min="6" max="6" width="2" customWidth="true" style="0"/>
    <col min="7" max="7" width="1" customWidth="true" style="0"/>
    <col min="8" max="8" width="1" customWidth="true" style="0"/>
    <col min="9" max="9" width="1" customWidth="true" style="0"/>
    <col min="10" max="10" width="1" customWidth="true" style="0"/>
    <col min="11" max="11" width="1" customWidth="true" style="0"/>
    <col min="12" max="12" width="1" customWidth="true" style="0"/>
    <col min="13" max="13" width="1" customWidth="true" style="0"/>
    <col min="14" max="14" width="1" customWidth="true" style="0"/>
    <col min="15" max="15" width="1" customWidth="true" style="0"/>
    <col min="16" max="16" width="1" customWidth="true" style="0"/>
    <col min="17" max="17" width="1" customWidth="true" style="0"/>
    <col min="18" max="18" width="1" customWidth="true" style="0"/>
    <col min="19" max="19" width="1" customWidth="true" style="0"/>
    <col min="20" max="20" width="1" customWidth="true" style="0"/>
    <col min="21" max="21" width="1" customWidth="true" style="0"/>
    <col min="22" max="22" width="1" customWidth="true" style="0"/>
    <col min="23" max="23" width="1" customWidth="true" style="0"/>
    <col min="24" max="24" width="1" customWidth="true" style="0"/>
    <col min="25" max="25" width="1" customWidth="true" style="0"/>
    <col min="26" max="26" width="1" customWidth="true" style="0"/>
    <col min="27" max="27" width="1" customWidth="true" style="0"/>
    <col min="28" max="28" width="1" customWidth="true" style="0"/>
    <col min="29" max="29" width="1" customWidth="true" style="0"/>
    <col min="30" max="30" width="1" customWidth="true" style="0"/>
    <col min="31" max="31" width="1" customWidth="true" style="0"/>
    <col min="32" max="32" width="1" customWidth="true" style="0"/>
    <col min="33" max="33" width="1" customWidth="true" style="0"/>
    <col min="34" max="34" width="1" customWidth="true" style="0"/>
    <col min="35" max="35" width="1" customWidth="true" style="0"/>
    <col min="36" max="36" width="1" customWidth="true" style="0"/>
    <col min="37" max="37" width="1" customWidth="true" style="0"/>
    <col min="38" max="38" width="1" customWidth="true" style="0"/>
    <col min="39" max="39" width="1" customWidth="true" style="0"/>
    <col min="40" max="40" width="1" customWidth="true" style="0"/>
    <col min="41" max="41" width="1" customWidth="true" style="0"/>
    <col min="42" max="42" width="1" customWidth="true" style="0"/>
    <col min="43" max="43" width="1" customWidth="true" style="0"/>
    <col min="44" max="44" width="1" customWidth="true" style="0"/>
    <col min="45" max="45" width="1" customWidth="true" style="0"/>
    <col min="46" max="46" width="1" customWidth="true" style="0"/>
    <col min="47" max="47" width="1" customWidth="true" style="0"/>
    <col min="48" max="48" width="1" customWidth="true" style="0"/>
    <col min="49" max="49" width="1" customWidth="true" style="0"/>
    <col min="50" max="50" width="1" customWidth="true" style="0"/>
    <col min="51" max="51" width="1" customWidth="true" style="0"/>
    <col min="52" max="52" width="1" customWidth="true" style="0"/>
    <col min="53" max="53" width="1" customWidth="true" style="0"/>
    <col min="54" max="54" width="1" customWidth="true" style="0"/>
    <col min="55" max="55" width="1" customWidth="true" style="0"/>
    <col min="56" max="56" width="1" customWidth="true" style="0"/>
    <col min="57" max="57" width="2" customWidth="true" style="0"/>
    <col min="58" max="58" width="20" customWidth="true" style="0"/>
  </cols>
  <sheetData>
    <row r="2" spans="1:58" hidden="true"/>
    <row r="3" spans="1:58" hidden="true"/>
    <row r="4" spans="1:58" hidden="true"/>
    <row r="5" spans="1:58" hidden="true"/>
    <row r="6" spans="1:58" hidden="true"/>
    <row r="7" spans="1:58" hidden="true"/>
    <row r="8" spans="1:58">
      <c r="B8" s="4" t="s">
        <v>8</v>
      </c>
    </row>
    <row r="10" spans="1:58" customHeight="1" ht="32">
      <c r="B10" s="10" t="s">
        <v>9</v>
      </c>
      <c r="C10" s="10" t="s">
        <v>10</v>
      </c>
      <c r="D10" s="10" t="s">
        <v>11</v>
      </c>
      <c r="E10" s="10" t="s">
        <v>12</v>
      </c>
      <c r="F10" s="10" t="s">
        <v>13</v>
      </c>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t="s">
        <v>14</v>
      </c>
    </row>
    <row r="11" spans="1:58">
      <c r="B11" s="7">
        <v>1</v>
      </c>
      <c r="C11" s="8" t="str">
        <f>'1'!C27</f>
        <v>0</v>
      </c>
      <c r="D11" s="8"/>
      <c r="E11" s="8" t="str">
        <f>'1'!F27</f>
        <v>0</v>
      </c>
      <c r="F11" s="20"/>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5"/>
      <c r="BF11" s="9" t="str">
        <f>IF(E11= 1, "Complete: no errors",IF(COUNTIF(INDIRECT("'"&amp;B11:B13&amp;"'!H11:H12"),"*"&amp;"response"&amp;"*"),"Errors present","No errors"))</f>
        <v>0</v>
      </c>
    </row>
    <row r="12" spans="1:58">
      <c r="B12" s="7"/>
      <c r="C12" s="8"/>
      <c r="D12" s="8"/>
      <c r="E12" s="8"/>
      <c r="F12" s="21"/>
      <c r="G12" s="28" t="str">
        <f>E11 &gt;= 0.02</f>
        <v>0</v>
      </c>
      <c r="H12" s="29" t="str">
        <f>E11 &gt;= 0.04</f>
        <v>0</v>
      </c>
      <c r="I12" s="29" t="str">
        <f>E11 &gt;= 0.06</f>
        <v>0</v>
      </c>
      <c r="J12" s="29" t="str">
        <f>E11 &gt;= 0.08</f>
        <v>0</v>
      </c>
      <c r="K12" s="29" t="str">
        <f>E11 &gt;= 0.1</f>
        <v>0</v>
      </c>
      <c r="L12" s="29" t="str">
        <f>E11 &gt;= 0.12</f>
        <v>0</v>
      </c>
      <c r="M12" s="29" t="str">
        <f>E11 &gt;= 0.14</f>
        <v>0</v>
      </c>
      <c r="N12" s="29" t="str">
        <f>E11 &gt;= 0.16</f>
        <v>0</v>
      </c>
      <c r="O12" s="29" t="str">
        <f>E11 &gt;= 0.18</f>
        <v>0</v>
      </c>
      <c r="P12" s="29" t="str">
        <f>E11 &gt;= 0.2</f>
        <v>0</v>
      </c>
      <c r="Q12" s="29" t="str">
        <f>E11 &gt;= 0.22</f>
        <v>0</v>
      </c>
      <c r="R12" s="29" t="str">
        <f>E11 &gt;= 0.24</f>
        <v>0</v>
      </c>
      <c r="S12" s="29" t="str">
        <f>E11 &gt;= 0.26</f>
        <v>0</v>
      </c>
      <c r="T12" s="29" t="str">
        <f>E11 &gt;= 0.28</f>
        <v>0</v>
      </c>
      <c r="U12" s="29" t="str">
        <f>E11 &gt;= 0.3</f>
        <v>0</v>
      </c>
      <c r="V12" s="29" t="str">
        <f>E11 &gt;= 0.32</f>
        <v>0</v>
      </c>
      <c r="W12" s="29" t="str">
        <f>E11 &gt;= 0.34</f>
        <v>0</v>
      </c>
      <c r="X12" s="29" t="str">
        <f>E11 &gt;= 0.36</f>
        <v>0</v>
      </c>
      <c r="Y12" s="29" t="str">
        <f>E11 &gt;= 0.38</f>
        <v>0</v>
      </c>
      <c r="Z12" s="29" t="str">
        <f>E11 &gt;= 0.4</f>
        <v>0</v>
      </c>
      <c r="AA12" s="29" t="str">
        <f>E11 &gt;= 0.42</f>
        <v>0</v>
      </c>
      <c r="AB12" s="29" t="str">
        <f>E11 &gt;= 0.44</f>
        <v>0</v>
      </c>
      <c r="AC12" s="29" t="str">
        <f>E11 &gt;= 0.46</f>
        <v>0</v>
      </c>
      <c r="AD12" s="29" t="str">
        <f>E11 &gt;= 0.48</f>
        <v>0</v>
      </c>
      <c r="AE12" s="29" t="str">
        <f>E11 &gt;= 0.5</f>
        <v>0</v>
      </c>
      <c r="AF12" s="29" t="str">
        <f>E11 &gt;= 0.52</f>
        <v>0</v>
      </c>
      <c r="AG12" s="29" t="str">
        <f>E11 &gt;= 0.54</f>
        <v>0</v>
      </c>
      <c r="AH12" s="29" t="str">
        <f>E11 &gt;= 0.56</f>
        <v>0</v>
      </c>
      <c r="AI12" s="29" t="str">
        <f>E11 &gt;= 0.58</f>
        <v>0</v>
      </c>
      <c r="AJ12" s="29" t="str">
        <f>E11 &gt;= 0.6</f>
        <v>0</v>
      </c>
      <c r="AK12" s="29" t="str">
        <f>E11 &gt;= 0.62</f>
        <v>0</v>
      </c>
      <c r="AL12" s="29" t="str">
        <f>E11 &gt;= 0.64</f>
        <v>0</v>
      </c>
      <c r="AM12" s="29" t="str">
        <f>E11 &gt;= 0.66</f>
        <v>0</v>
      </c>
      <c r="AN12" s="29" t="str">
        <f>E11 &gt;= 0.68</f>
        <v>0</v>
      </c>
      <c r="AO12" s="29" t="str">
        <f>E11 &gt;= 0.7</f>
        <v>0</v>
      </c>
      <c r="AP12" s="29" t="str">
        <f>E11 &gt;= 0.72</f>
        <v>0</v>
      </c>
      <c r="AQ12" s="29" t="str">
        <f>E11 &gt;= 0.74</f>
        <v>0</v>
      </c>
      <c r="AR12" s="29" t="str">
        <f>E11 &gt;= 0.76</f>
        <v>0</v>
      </c>
      <c r="AS12" s="29" t="str">
        <f>E11 &gt;= 0.78</f>
        <v>0</v>
      </c>
      <c r="AT12" s="29" t="str">
        <f>E11 &gt;= 0.8</f>
        <v>0</v>
      </c>
      <c r="AU12" s="29" t="str">
        <f>E11 &gt;= 0.82</f>
        <v>0</v>
      </c>
      <c r="AV12" s="29" t="str">
        <f>E11 &gt;= 0.84</f>
        <v>0</v>
      </c>
      <c r="AW12" s="29" t="str">
        <f>E11 &gt;= 0.86</f>
        <v>0</v>
      </c>
      <c r="AX12" s="29" t="str">
        <f>E11 &gt;= 0.88</f>
        <v>0</v>
      </c>
      <c r="AY12" s="29" t="str">
        <f>E11 &gt;= 0.9</f>
        <v>0</v>
      </c>
      <c r="AZ12" s="29" t="str">
        <f>E11 &gt;= 0.92</f>
        <v>0</v>
      </c>
      <c r="BA12" s="29" t="str">
        <f>E11 &gt;= 0.94</f>
        <v>0</v>
      </c>
      <c r="BB12" s="29" t="str">
        <f>E11 &gt;= 0.96</f>
        <v>0</v>
      </c>
      <c r="BC12" s="29" t="str">
        <f>E11 &gt;= 0.98</f>
        <v>0</v>
      </c>
      <c r="BD12" s="30" t="str">
        <f>E11 &gt;= 1</f>
        <v>0</v>
      </c>
      <c r="BE12" s="26"/>
      <c r="BF12" s="9"/>
    </row>
    <row r="13" spans="1:58">
      <c r="B13" s="7"/>
      <c r="C13" s="8"/>
      <c r="D13" s="8"/>
      <c r="E13" s="8"/>
      <c r="F13" s="22"/>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7"/>
      <c r="BF13" s="9"/>
    </row>
    <row r="14" spans="1:58">
      <c r="B14" s="7">
        <v>2</v>
      </c>
      <c r="C14" s="8" t="str">
        <f>'2'!C27</f>
        <v>0</v>
      </c>
      <c r="D14" s="8"/>
      <c r="E14" s="8" t="str">
        <f>'2'!F27</f>
        <v>0</v>
      </c>
      <c r="F14" s="20"/>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5"/>
      <c r="BF14" s="9" t="str">
        <f>IF(E14= 1, "Complete: no errors",IF(COUNTIF(INDIRECT("'"&amp;B14:B16&amp;"'!H11:H12"),"*"&amp;"response"&amp;"*"),"Errors present","No errors"))</f>
        <v>0</v>
      </c>
    </row>
    <row r="15" spans="1:58">
      <c r="B15" s="7"/>
      <c r="C15" s="8"/>
      <c r="D15" s="8"/>
      <c r="E15" s="8"/>
      <c r="F15" s="21"/>
      <c r="G15" s="28" t="str">
        <f>E14 &gt;= 0.02</f>
        <v>0</v>
      </c>
      <c r="H15" s="29" t="str">
        <f>E14 &gt;= 0.04</f>
        <v>0</v>
      </c>
      <c r="I15" s="29" t="str">
        <f>E14 &gt;= 0.06</f>
        <v>0</v>
      </c>
      <c r="J15" s="29" t="str">
        <f>E14 &gt;= 0.08</f>
        <v>0</v>
      </c>
      <c r="K15" s="29" t="str">
        <f>E14 &gt;= 0.1</f>
        <v>0</v>
      </c>
      <c r="L15" s="29" t="str">
        <f>E14 &gt;= 0.12</f>
        <v>0</v>
      </c>
      <c r="M15" s="29" t="str">
        <f>E14 &gt;= 0.14</f>
        <v>0</v>
      </c>
      <c r="N15" s="29" t="str">
        <f>E14 &gt;= 0.16</f>
        <v>0</v>
      </c>
      <c r="O15" s="29" t="str">
        <f>E14 &gt;= 0.18</f>
        <v>0</v>
      </c>
      <c r="P15" s="29" t="str">
        <f>E14 &gt;= 0.2</f>
        <v>0</v>
      </c>
      <c r="Q15" s="29" t="str">
        <f>E14 &gt;= 0.22</f>
        <v>0</v>
      </c>
      <c r="R15" s="29" t="str">
        <f>E14 &gt;= 0.24</f>
        <v>0</v>
      </c>
      <c r="S15" s="29" t="str">
        <f>E14 &gt;= 0.26</f>
        <v>0</v>
      </c>
      <c r="T15" s="29" t="str">
        <f>E14 &gt;= 0.28</f>
        <v>0</v>
      </c>
      <c r="U15" s="29" t="str">
        <f>E14 &gt;= 0.3</f>
        <v>0</v>
      </c>
      <c r="V15" s="29" t="str">
        <f>E14 &gt;= 0.32</f>
        <v>0</v>
      </c>
      <c r="W15" s="29" t="str">
        <f>E14 &gt;= 0.34</f>
        <v>0</v>
      </c>
      <c r="X15" s="29" t="str">
        <f>E14 &gt;= 0.36</f>
        <v>0</v>
      </c>
      <c r="Y15" s="29" t="str">
        <f>E14 &gt;= 0.38</f>
        <v>0</v>
      </c>
      <c r="Z15" s="29" t="str">
        <f>E14 &gt;= 0.4</f>
        <v>0</v>
      </c>
      <c r="AA15" s="29" t="str">
        <f>E14 &gt;= 0.42</f>
        <v>0</v>
      </c>
      <c r="AB15" s="29" t="str">
        <f>E14 &gt;= 0.44</f>
        <v>0</v>
      </c>
      <c r="AC15" s="29" t="str">
        <f>E14 &gt;= 0.46</f>
        <v>0</v>
      </c>
      <c r="AD15" s="29" t="str">
        <f>E14 &gt;= 0.48</f>
        <v>0</v>
      </c>
      <c r="AE15" s="29" t="str">
        <f>E14 &gt;= 0.5</f>
        <v>0</v>
      </c>
      <c r="AF15" s="29" t="str">
        <f>E14 &gt;= 0.52</f>
        <v>0</v>
      </c>
      <c r="AG15" s="29" t="str">
        <f>E14 &gt;= 0.54</f>
        <v>0</v>
      </c>
      <c r="AH15" s="29" t="str">
        <f>E14 &gt;= 0.56</f>
        <v>0</v>
      </c>
      <c r="AI15" s="29" t="str">
        <f>E14 &gt;= 0.58</f>
        <v>0</v>
      </c>
      <c r="AJ15" s="29" t="str">
        <f>E14 &gt;= 0.6</f>
        <v>0</v>
      </c>
      <c r="AK15" s="29" t="str">
        <f>E14 &gt;= 0.62</f>
        <v>0</v>
      </c>
      <c r="AL15" s="29" t="str">
        <f>E14 &gt;= 0.64</f>
        <v>0</v>
      </c>
      <c r="AM15" s="29" t="str">
        <f>E14 &gt;= 0.66</f>
        <v>0</v>
      </c>
      <c r="AN15" s="29" t="str">
        <f>E14 &gt;= 0.68</f>
        <v>0</v>
      </c>
      <c r="AO15" s="29" t="str">
        <f>E14 &gt;= 0.7</f>
        <v>0</v>
      </c>
      <c r="AP15" s="29" t="str">
        <f>E14 &gt;= 0.72</f>
        <v>0</v>
      </c>
      <c r="AQ15" s="29" t="str">
        <f>E14 &gt;= 0.74</f>
        <v>0</v>
      </c>
      <c r="AR15" s="29" t="str">
        <f>E14 &gt;= 0.76</f>
        <v>0</v>
      </c>
      <c r="AS15" s="29" t="str">
        <f>E14 &gt;= 0.78</f>
        <v>0</v>
      </c>
      <c r="AT15" s="29" t="str">
        <f>E14 &gt;= 0.8</f>
        <v>0</v>
      </c>
      <c r="AU15" s="29" t="str">
        <f>E14 &gt;= 0.82</f>
        <v>0</v>
      </c>
      <c r="AV15" s="29" t="str">
        <f>E14 &gt;= 0.84</f>
        <v>0</v>
      </c>
      <c r="AW15" s="29" t="str">
        <f>E14 &gt;= 0.86</f>
        <v>0</v>
      </c>
      <c r="AX15" s="29" t="str">
        <f>E14 &gt;= 0.88</f>
        <v>0</v>
      </c>
      <c r="AY15" s="29" t="str">
        <f>E14 &gt;= 0.9</f>
        <v>0</v>
      </c>
      <c r="AZ15" s="29" t="str">
        <f>E14 &gt;= 0.92</f>
        <v>0</v>
      </c>
      <c r="BA15" s="29" t="str">
        <f>E14 &gt;= 0.94</f>
        <v>0</v>
      </c>
      <c r="BB15" s="29" t="str">
        <f>E14 &gt;= 0.96</f>
        <v>0</v>
      </c>
      <c r="BC15" s="29" t="str">
        <f>E14 &gt;= 0.98</f>
        <v>0</v>
      </c>
      <c r="BD15" s="30" t="str">
        <f>E14 &gt;= 1</f>
        <v>0</v>
      </c>
      <c r="BE15" s="26"/>
      <c r="BF15" s="9"/>
    </row>
    <row r="16" spans="1:58">
      <c r="B16" s="7"/>
      <c r="C16" s="8"/>
      <c r="D16" s="8"/>
      <c r="E16" s="8"/>
      <c r="F16" s="22"/>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7"/>
      <c r="BF16" s="9"/>
    </row>
    <row r="17" spans="1:58">
      <c r="B17" s="7">
        <v>3</v>
      </c>
      <c r="C17" s="8" t="str">
        <f>'3'!C27</f>
        <v>0</v>
      </c>
      <c r="D17" s="8"/>
      <c r="E17" s="8" t="str">
        <f>'3'!F27</f>
        <v>0</v>
      </c>
      <c r="F17" s="20"/>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5"/>
      <c r="BF17" s="9" t="str">
        <f>IF(E17= 1, "Complete: no errors",IF(COUNTIF(INDIRECT("'"&amp;B17:B19&amp;"'!H11:H12"),"*"&amp;"response"&amp;"*"),"Errors present","No errors"))</f>
        <v>0</v>
      </c>
    </row>
    <row r="18" spans="1:58">
      <c r="B18" s="7"/>
      <c r="C18" s="8"/>
      <c r="D18" s="8"/>
      <c r="E18" s="8"/>
      <c r="F18" s="21"/>
      <c r="G18" s="28" t="str">
        <f>E17 &gt;= 0.02</f>
        <v>0</v>
      </c>
      <c r="H18" s="29" t="str">
        <f>E17 &gt;= 0.04</f>
        <v>0</v>
      </c>
      <c r="I18" s="29" t="str">
        <f>E17 &gt;= 0.06</f>
        <v>0</v>
      </c>
      <c r="J18" s="29" t="str">
        <f>E17 &gt;= 0.08</f>
        <v>0</v>
      </c>
      <c r="K18" s="29" t="str">
        <f>E17 &gt;= 0.1</f>
        <v>0</v>
      </c>
      <c r="L18" s="29" t="str">
        <f>E17 &gt;= 0.12</f>
        <v>0</v>
      </c>
      <c r="M18" s="29" t="str">
        <f>E17 &gt;= 0.14</f>
        <v>0</v>
      </c>
      <c r="N18" s="29" t="str">
        <f>E17 &gt;= 0.16</f>
        <v>0</v>
      </c>
      <c r="O18" s="29" t="str">
        <f>E17 &gt;= 0.18</f>
        <v>0</v>
      </c>
      <c r="P18" s="29" t="str">
        <f>E17 &gt;= 0.2</f>
        <v>0</v>
      </c>
      <c r="Q18" s="29" t="str">
        <f>E17 &gt;= 0.22</f>
        <v>0</v>
      </c>
      <c r="R18" s="29" t="str">
        <f>E17 &gt;= 0.24</f>
        <v>0</v>
      </c>
      <c r="S18" s="29" t="str">
        <f>E17 &gt;= 0.26</f>
        <v>0</v>
      </c>
      <c r="T18" s="29" t="str">
        <f>E17 &gt;= 0.28</f>
        <v>0</v>
      </c>
      <c r="U18" s="29" t="str">
        <f>E17 &gt;= 0.3</f>
        <v>0</v>
      </c>
      <c r="V18" s="29" t="str">
        <f>E17 &gt;= 0.32</f>
        <v>0</v>
      </c>
      <c r="W18" s="29" t="str">
        <f>E17 &gt;= 0.34</f>
        <v>0</v>
      </c>
      <c r="X18" s="29" t="str">
        <f>E17 &gt;= 0.36</f>
        <v>0</v>
      </c>
      <c r="Y18" s="29" t="str">
        <f>E17 &gt;= 0.38</f>
        <v>0</v>
      </c>
      <c r="Z18" s="29" t="str">
        <f>E17 &gt;= 0.4</f>
        <v>0</v>
      </c>
      <c r="AA18" s="29" t="str">
        <f>E17 &gt;= 0.42</f>
        <v>0</v>
      </c>
      <c r="AB18" s="29" t="str">
        <f>E17 &gt;= 0.44</f>
        <v>0</v>
      </c>
      <c r="AC18" s="29" t="str">
        <f>E17 &gt;= 0.46</f>
        <v>0</v>
      </c>
      <c r="AD18" s="29" t="str">
        <f>E17 &gt;= 0.48</f>
        <v>0</v>
      </c>
      <c r="AE18" s="29" t="str">
        <f>E17 &gt;= 0.5</f>
        <v>0</v>
      </c>
      <c r="AF18" s="29" t="str">
        <f>E17 &gt;= 0.52</f>
        <v>0</v>
      </c>
      <c r="AG18" s="29" t="str">
        <f>E17 &gt;= 0.54</f>
        <v>0</v>
      </c>
      <c r="AH18" s="29" t="str">
        <f>E17 &gt;= 0.56</f>
        <v>0</v>
      </c>
      <c r="AI18" s="29" t="str">
        <f>E17 &gt;= 0.58</f>
        <v>0</v>
      </c>
      <c r="AJ18" s="29" t="str">
        <f>E17 &gt;= 0.6</f>
        <v>0</v>
      </c>
      <c r="AK18" s="29" t="str">
        <f>E17 &gt;= 0.62</f>
        <v>0</v>
      </c>
      <c r="AL18" s="29" t="str">
        <f>E17 &gt;= 0.64</f>
        <v>0</v>
      </c>
      <c r="AM18" s="29" t="str">
        <f>E17 &gt;= 0.66</f>
        <v>0</v>
      </c>
      <c r="AN18" s="29" t="str">
        <f>E17 &gt;= 0.68</f>
        <v>0</v>
      </c>
      <c r="AO18" s="29" t="str">
        <f>E17 &gt;= 0.7</f>
        <v>0</v>
      </c>
      <c r="AP18" s="29" t="str">
        <f>E17 &gt;= 0.72</f>
        <v>0</v>
      </c>
      <c r="AQ18" s="29" t="str">
        <f>E17 &gt;= 0.74</f>
        <v>0</v>
      </c>
      <c r="AR18" s="29" t="str">
        <f>E17 &gt;= 0.76</f>
        <v>0</v>
      </c>
      <c r="AS18" s="29" t="str">
        <f>E17 &gt;= 0.78</f>
        <v>0</v>
      </c>
      <c r="AT18" s="29" t="str">
        <f>E17 &gt;= 0.8</f>
        <v>0</v>
      </c>
      <c r="AU18" s="29" t="str">
        <f>E17 &gt;= 0.82</f>
        <v>0</v>
      </c>
      <c r="AV18" s="29" t="str">
        <f>E17 &gt;= 0.84</f>
        <v>0</v>
      </c>
      <c r="AW18" s="29" t="str">
        <f>E17 &gt;= 0.86</f>
        <v>0</v>
      </c>
      <c r="AX18" s="29" t="str">
        <f>E17 &gt;= 0.88</f>
        <v>0</v>
      </c>
      <c r="AY18" s="29" t="str">
        <f>E17 &gt;= 0.9</f>
        <v>0</v>
      </c>
      <c r="AZ18" s="29" t="str">
        <f>E17 &gt;= 0.92</f>
        <v>0</v>
      </c>
      <c r="BA18" s="29" t="str">
        <f>E17 &gt;= 0.94</f>
        <v>0</v>
      </c>
      <c r="BB18" s="29" t="str">
        <f>E17 &gt;= 0.96</f>
        <v>0</v>
      </c>
      <c r="BC18" s="29" t="str">
        <f>E17 &gt;= 0.98</f>
        <v>0</v>
      </c>
      <c r="BD18" s="30" t="str">
        <f>E17 &gt;= 1</f>
        <v>0</v>
      </c>
      <c r="BE18" s="26"/>
      <c r="BF18" s="9"/>
    </row>
    <row r="19" spans="1:58">
      <c r="B19" s="7"/>
      <c r="C19" s="8"/>
      <c r="D19" s="8"/>
      <c r="E19" s="8"/>
      <c r="F19" s="22"/>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7"/>
      <c r="BF19" s="9"/>
    </row>
    <row r="20" spans="1:58">
      <c r="B20" s="32" t="s">
        <v>7</v>
      </c>
      <c r="C20" s="34" t="str">
        <f>SUM(C11:C19)</f>
        <v>0</v>
      </c>
      <c r="D20" s="34"/>
      <c r="E20" s="34" t="str">
        <f>IF($C$20=0,1,SUMPRODUCT(C11:C19, E11:E19) / $C$20)</f>
        <v>0</v>
      </c>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7"/>
      <c r="BF20" s="47"/>
    </row>
    <row r="21" spans="1:58">
      <c r="B21" s="33"/>
      <c r="C21" s="38"/>
      <c r="D21" s="38"/>
      <c r="E21" s="38"/>
      <c r="F21" s="39"/>
      <c r="G21" s="40" t="str">
        <f>E20 &gt;= 0.02</f>
        <v>0</v>
      </c>
      <c r="H21" s="41" t="str">
        <f>E20 &gt;= 0.04</f>
        <v>0</v>
      </c>
      <c r="I21" s="41" t="str">
        <f>E20 &gt;= 0.06</f>
        <v>0</v>
      </c>
      <c r="J21" s="41" t="str">
        <f>E20 &gt;= 0.08</f>
        <v>0</v>
      </c>
      <c r="K21" s="41" t="str">
        <f>E20 &gt;= 0.1</f>
        <v>0</v>
      </c>
      <c r="L21" s="41" t="str">
        <f>E20 &gt;= 0.12</f>
        <v>0</v>
      </c>
      <c r="M21" s="41" t="str">
        <f>E20 &gt;= 0.14</f>
        <v>0</v>
      </c>
      <c r="N21" s="41" t="str">
        <f>E20 &gt;= 0.16</f>
        <v>0</v>
      </c>
      <c r="O21" s="41" t="str">
        <f>E20 &gt;= 0.18</f>
        <v>0</v>
      </c>
      <c r="P21" s="41" t="str">
        <f>E20 &gt;= 0.2</f>
        <v>0</v>
      </c>
      <c r="Q21" s="41" t="str">
        <f>E20 &gt;= 0.22</f>
        <v>0</v>
      </c>
      <c r="R21" s="41" t="str">
        <f>E20 &gt;= 0.24</f>
        <v>0</v>
      </c>
      <c r="S21" s="41" t="str">
        <f>E20 &gt;= 0.26</f>
        <v>0</v>
      </c>
      <c r="T21" s="41" t="str">
        <f>E20 &gt;= 0.28</f>
        <v>0</v>
      </c>
      <c r="U21" s="41" t="str">
        <f>E20 &gt;= 0.3</f>
        <v>0</v>
      </c>
      <c r="V21" s="41" t="str">
        <f>E20 &gt;= 0.32</f>
        <v>0</v>
      </c>
      <c r="W21" s="41" t="str">
        <f>E20 &gt;= 0.34</f>
        <v>0</v>
      </c>
      <c r="X21" s="41" t="str">
        <f>E20 &gt;= 0.36</f>
        <v>0</v>
      </c>
      <c r="Y21" s="41" t="str">
        <f>E20 &gt;= 0.38</f>
        <v>0</v>
      </c>
      <c r="Z21" s="41" t="str">
        <f>E20 &gt;= 0.4</f>
        <v>0</v>
      </c>
      <c r="AA21" s="41" t="str">
        <f>E20 &gt;= 0.42</f>
        <v>0</v>
      </c>
      <c r="AB21" s="41" t="str">
        <f>E20 &gt;= 0.44</f>
        <v>0</v>
      </c>
      <c r="AC21" s="41" t="str">
        <f>E20 &gt;= 0.46</f>
        <v>0</v>
      </c>
      <c r="AD21" s="41" t="str">
        <f>E20 &gt;= 0.48</f>
        <v>0</v>
      </c>
      <c r="AE21" s="41" t="str">
        <f>E20 &gt;= 0.5</f>
        <v>0</v>
      </c>
      <c r="AF21" s="41" t="str">
        <f>E20 &gt;= 0.52</f>
        <v>0</v>
      </c>
      <c r="AG21" s="41" t="str">
        <f>E20 &gt;= 0.54</f>
        <v>0</v>
      </c>
      <c r="AH21" s="41" t="str">
        <f>E20 &gt;= 0.56</f>
        <v>0</v>
      </c>
      <c r="AI21" s="41" t="str">
        <f>E20 &gt;= 0.58</f>
        <v>0</v>
      </c>
      <c r="AJ21" s="41" t="str">
        <f>E20 &gt;= 0.6</f>
        <v>0</v>
      </c>
      <c r="AK21" s="41" t="str">
        <f>E20 &gt;= 0.62</f>
        <v>0</v>
      </c>
      <c r="AL21" s="41" t="str">
        <f>E20 &gt;= 0.64</f>
        <v>0</v>
      </c>
      <c r="AM21" s="41" t="str">
        <f>E20 &gt;= 0.66</f>
        <v>0</v>
      </c>
      <c r="AN21" s="41" t="str">
        <f>E20 &gt;= 0.68</f>
        <v>0</v>
      </c>
      <c r="AO21" s="41" t="str">
        <f>E20 &gt;= 0.7</f>
        <v>0</v>
      </c>
      <c r="AP21" s="41" t="str">
        <f>E20 &gt;= 0.72</f>
        <v>0</v>
      </c>
      <c r="AQ21" s="41" t="str">
        <f>E20 &gt;= 0.74</f>
        <v>0</v>
      </c>
      <c r="AR21" s="41" t="str">
        <f>E20 &gt;= 0.76</f>
        <v>0</v>
      </c>
      <c r="AS21" s="41" t="str">
        <f>E20 &gt;= 0.78</f>
        <v>0</v>
      </c>
      <c r="AT21" s="41" t="str">
        <f>E20 &gt;= 0.8</f>
        <v>0</v>
      </c>
      <c r="AU21" s="41" t="str">
        <f>E20 &gt;= 0.82</f>
        <v>0</v>
      </c>
      <c r="AV21" s="41" t="str">
        <f>E20 &gt;= 0.84</f>
        <v>0</v>
      </c>
      <c r="AW21" s="41" t="str">
        <f>E20 &gt;= 0.86</f>
        <v>0</v>
      </c>
      <c r="AX21" s="41" t="str">
        <f>E20 &gt;= 0.88</f>
        <v>0</v>
      </c>
      <c r="AY21" s="41" t="str">
        <f>E20 &gt;= 0.9</f>
        <v>0</v>
      </c>
      <c r="AZ21" s="41" t="str">
        <f>E20 &gt;= 0.92</f>
        <v>0</v>
      </c>
      <c r="BA21" s="41" t="str">
        <f>E20 &gt;= 0.94</f>
        <v>0</v>
      </c>
      <c r="BB21" s="41" t="str">
        <f>E20 &gt;= 0.96</f>
        <v>0</v>
      </c>
      <c r="BC21" s="41" t="str">
        <f>E20 &gt;= 0.98</f>
        <v>0</v>
      </c>
      <c r="BD21" s="42" t="str">
        <f>E20 &gt;= 1</f>
        <v>0</v>
      </c>
      <c r="BE21" s="43"/>
      <c r="BF21" s="48"/>
    </row>
    <row r="22" spans="1:58">
      <c r="B22" s="33"/>
      <c r="C22" s="38"/>
      <c r="D22" s="38"/>
      <c r="E22" s="38"/>
      <c r="F22" s="44"/>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6"/>
      <c r="BF22" s="48"/>
    </row>
  </sheetData>
  <sheetProtection password="E36C" sheet="1" objects="1" scenarios="1" formatCells="1" formatColumns="1" formatRows="1" insertColumns="1" insertRows="1" insertHyperlinks="0" deleteColumns="1" deleteRows="1" sort="1" autoFilter="1" pivotTables="1" selectLockedCells="0" selectUnlockedCells="0"/>
  <mergeCells>
    <mergeCell ref="B11:B13"/>
    <mergeCell ref="C11:C13"/>
    <mergeCell ref="D11:D13"/>
    <mergeCell ref="E11:E13"/>
    <mergeCell ref="BF11:BF13"/>
    <mergeCell ref="B14:B16"/>
    <mergeCell ref="C14:C16"/>
    <mergeCell ref="D14:D16"/>
    <mergeCell ref="E14:E16"/>
    <mergeCell ref="BF14:BF16"/>
    <mergeCell ref="B17:B19"/>
    <mergeCell ref="C17:C19"/>
    <mergeCell ref="D17:D19"/>
    <mergeCell ref="E17:E19"/>
    <mergeCell ref="BF17:BF19"/>
    <mergeCell ref="B20:B22"/>
    <mergeCell ref="C20:C22"/>
    <mergeCell ref="D20:D22"/>
    <mergeCell ref="E20:E22"/>
    <mergeCell ref="BF20:BF22"/>
    <mergeCell ref="F10:BE10"/>
  </mergeCells>
  <conditionalFormatting sqref="G12:BD12">
    <cfRule type="expression" dxfId="0" priority="1">
      <formula>G$12</formula>
    </cfRule>
    <cfRule type="expression" dxfId="1" priority="2">
      <formula>NOT(G$12)</formula>
    </cfRule>
  </conditionalFormatting>
  <conditionalFormatting sqref="G15:BD15">
    <cfRule type="expression" dxfId="2" priority="3">
      <formula>G$15</formula>
    </cfRule>
    <cfRule type="expression" dxfId="3" priority="4">
      <formula>NOT(G$15)</formula>
    </cfRule>
  </conditionalFormatting>
  <conditionalFormatting sqref="G18:BD18">
    <cfRule type="expression" dxfId="4" priority="5">
      <formula>G$18</formula>
    </cfRule>
    <cfRule type="expression" dxfId="5" priority="6">
      <formula>NOT(G$18)</formula>
    </cfRule>
  </conditionalFormatting>
  <conditionalFormatting sqref="G21:BD21">
    <cfRule type="expression" dxfId="6" priority="7">
      <formula>G$21</formula>
    </cfRule>
    <cfRule type="expression" dxfId="7" priority="8">
      <formula>NOT(G$21)</formula>
    </cfRule>
  </conditionalFormatting>
  <conditionalFormatting sqref="E11:E22">
    <cfRule type="expression" dxfId="8" priority="9">
      <formula>TRUE</formula>
    </cfRule>
  </conditionalFormatting>
  <conditionalFormatting sqref="BF11:BF19">
    <cfRule type="expression" dxfId="9" priority="10">
      <formula>$BF11 ="Complete: no errors"</formula>
    </cfRule>
    <cfRule type="expression" dxfId="10" priority="11">
      <formula>$BF11 = "Errors present"</formula>
    </cfRule>
  </conditionalFormatting>
  <conditionalFormatting sqref="B11:BF19">
    <cfRule type="expression" dxfId="11" priority="12">
      <formula>OR(IF(ISNUMBER($B11),MOD($B11,2)=1,FALSE),IF(ISNUMBER($B10),MOD($B10,2)=1,FALSE),IF(ISNUMBER($B9),MOD($B9,2)=1,FALSE))</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0" workbookViewId="0" showGridLines="true" showRowColHeaders="0">
      <pane ySplit="10" topLeftCell="A11" activePane="bottomLeft" state="frozen"/>
      <selection pane="bottomLeft" activeCell="I11" sqref="I11:I26"/>
    </sheetView>
  </sheetViews>
  <sheetFormatPr defaultRowHeight="14.4" outlineLevelRow="0" outlineLevelCol="0"/>
  <cols>
    <col min="2" max="2" width="9.10" hidden="true" style="0"/>
    <col min="3" max="3" width="10" customWidth="true" style="0"/>
    <col min="4" max="4" width="66" customWidth="true" style="0"/>
    <col min="5" max="5" width="9.10" hidden="true" style="0"/>
    <col min="6" max="6" width="25" customWidth="true" style="0"/>
    <col min="7" max="7" width="66" customWidth="true" style="0"/>
    <col min="8" max="8" width="40" customWidth="true" style="0"/>
    <col min="9" max="9" width="9.10" hidden="true" style="0"/>
  </cols>
  <sheetData>
    <row r="2" spans="1:9">
      <c r="C2" s="4" t="s">
        <v>15</v>
      </c>
    </row>
    <row r="3" spans="1:9" hidden="true"/>
    <row r="4" spans="1:9" hidden="true"/>
    <row r="5" spans="1:9" hidden="true"/>
    <row r="6" spans="1:9" hidden="true"/>
    <row r="7" spans="1:9" hidden="true"/>
    <row r="8" spans="1:9" hidden="true"/>
    <row r="10" spans="1:9" customHeight="1" ht="32">
      <c r="C10" s="10" t="s">
        <v>16</v>
      </c>
      <c r="D10" s="10" t="s">
        <v>17</v>
      </c>
      <c r="E10" s="10" t="s">
        <v>11</v>
      </c>
      <c r="F10" s="11" t="s">
        <v>18</v>
      </c>
      <c r="G10" s="11" t="s">
        <v>19</v>
      </c>
      <c r="H10" s="11" t="s">
        <v>20</v>
      </c>
      <c r="I10" t="s">
        <v>11</v>
      </c>
    </row>
    <row r="11" spans="1:9">
      <c r="B11" s="1">
        <v>1468139</v>
      </c>
      <c r="C11" s="7" t="s">
        <v>22</v>
      </c>
      <c r="D11" s="18" t="s">
        <v>23</v>
      </c>
      <c r="E11" s="8"/>
      <c r="F11" s="12" t="s">
        <v>21</v>
      </c>
      <c r="G11" s="13"/>
      <c r="H11" s="19" t="str">
        <f>IF(AND(
            OR(OFFSET($H11,0,-2) = "-",OFFSET($H11,0,-2) = ""),OFFSET($H11,0,-1) = ""),"Incomplete","Complete")</f>
        <v>0</v>
      </c>
      <c r="I11" s="1">
        <v>1</v>
      </c>
    </row>
    <row r="12" spans="1:9">
      <c r="B12" s="1">
        <v>1468166</v>
      </c>
      <c r="C12" s="7" t="s">
        <v>24</v>
      </c>
      <c r="D12" s="18" t="s">
        <v>25</v>
      </c>
      <c r="E12" s="8"/>
      <c r="F12" s="12" t="s">
        <v>21</v>
      </c>
      <c r="G12" s="13"/>
      <c r="H12" s="19" t="str">
        <f>IF(AND(
            OR(OFFSET($H12,0,-2) = "-",OFFSET($H12,0,-2) = ""),OFFSET($H12,0,-1) = ""),"Incomplete","Complete")</f>
        <v>0</v>
      </c>
      <c r="I12" s="1">
        <v>0</v>
      </c>
    </row>
    <row r="13" spans="1:9">
      <c r="B13" s="1">
        <v>1468176</v>
      </c>
      <c r="C13" s="7" t="s">
        <v>26</v>
      </c>
      <c r="D13" s="18" t="s">
        <v>27</v>
      </c>
      <c r="E13" s="8"/>
      <c r="F13" s="12"/>
      <c r="G13" s="13"/>
      <c r="H13" s="19" t="str">
        <f>IF(AND(ISNA(MATCH(OFFSET($H13,0,-2)&amp;"",responseOption0,0)),NOT(TRIM(OFFSET($H13,0,-2)) = "")),"Response must be one of "&amp;INDEX(responseValidationRulesGroup0,4,1),IF(AND(IF(ISNA(INDEX(responseValidationRulesGroup0,MATCH(OFFSET($H13,0,-2)&amp;"",responseOption0,0),2)),FALSE,INDEX(responseValidationRulesGroup0,MATCH(OFFSET($H13,0,-2)&amp;"",responseOption0,0),2)),TRIM(OFFSET($H13,0,-1)) = ""),"A comment is required for this response",IF(IF(ISNA(INDEX(responseValidationRulesGroup0,MATCH(OFFSET($H13,0,-2)&amp;"",responseOption0,0),3)),FALSE,INDEX(responseValidationRulesGroup0,MATCH(OFFSET($H13,0,-2)&amp;"",responseOption0,0),3)),IF(TRIM(OFFSET($H13,0,-1)) = "","Complete","The comment must be left blank for this response"),IF(TRIM(OFFSET($H13,0,-2))="","Incomplete", "Complete"))))</f>
        <v>0</v>
      </c>
      <c r="I13" s="1">
        <v>1</v>
      </c>
    </row>
    <row r="14" spans="1:9">
      <c r="B14" s="1">
        <v>1468177</v>
      </c>
      <c r="C14" s="7" t="s">
        <v>28</v>
      </c>
      <c r="D14" s="18" t="s">
        <v>29</v>
      </c>
      <c r="E14" s="8"/>
      <c r="F14" s="12"/>
      <c r="G14" s="13"/>
      <c r="H14" s="19" t="str">
        <f>IF(AND(ISNA(MATCH(OFFSET($H14,0,-2)&amp;"",responseOption1,0)),NOT(TRIM(OFFSET($H14,0,-2)) = "")),"Response must be one of "&amp;INDEX(responseValidationRulesGroup1,3,1),IF(AND(IF(ISNA(INDEX(responseValidationRulesGroup1,MATCH(OFFSET($H14,0,-2)&amp;"",responseOption1,0),2)),FALSE,INDEX(responseValidationRulesGroup1,MATCH(OFFSET($H14,0,-2)&amp;"",responseOption1,0),2)),TRIM(OFFSET($H14,0,-1)) = ""),"A comment is required for this response",IF(IF(ISNA(INDEX(responseValidationRulesGroup1,MATCH(OFFSET($H14,0,-2)&amp;"",responseOption1,0),3)),FALSE,INDEX(responseValidationRulesGroup1,MATCH(OFFSET($H14,0,-2)&amp;"",responseOption1,0),3)),IF(TRIM(OFFSET($H14,0,-1)) = "","Complete","The comment must be left blank for this response"),IF(TRIM(OFFSET($H14,0,-2))="","Incomplete", "Complete"))))</f>
        <v>0</v>
      </c>
      <c r="I14" s="1">
        <v>0</v>
      </c>
    </row>
    <row r="15" spans="1:9">
      <c r="B15" s="1">
        <v>1468178</v>
      </c>
      <c r="C15" s="7" t="s">
        <v>30</v>
      </c>
      <c r="D15" s="18" t="s">
        <v>31</v>
      </c>
      <c r="E15" s="8"/>
      <c r="F15" s="12" t="s">
        <v>21</v>
      </c>
      <c r="G15" s="13"/>
      <c r="H15" s="19" t="str">
        <f>IF(AND(
            OR(OFFSET($H15,0,-2) = "-",OFFSET($H15,0,-2) = ""),OFFSET($H15,0,-1) = ""),"Incomplete","Complete")</f>
        <v>0</v>
      </c>
      <c r="I15" s="1">
        <v>1</v>
      </c>
    </row>
    <row r="16" spans="1:9">
      <c r="B16" s="1">
        <v>1468179</v>
      </c>
      <c r="C16" s="7" t="s">
        <v>32</v>
      </c>
      <c r="D16" s="18" t="s">
        <v>33</v>
      </c>
      <c r="E16" s="8"/>
      <c r="F16" s="12"/>
      <c r="G16" s="13"/>
      <c r="H16" s="19" t="str">
        <f>IF(AND(ISNA(MATCH(OFFSET($H16,0,-2)&amp;"",responseOption1,0)),NOT(TRIM(OFFSET($H16,0,-2)) = "")),"Response must be one of "&amp;INDEX(responseValidationRulesGroup1,3,1),IF(AND(IF(ISNA(INDEX(responseValidationRulesGroup1,MATCH(OFFSET($H16,0,-2)&amp;"",responseOption1,0),2)),FALSE,INDEX(responseValidationRulesGroup1,MATCH(OFFSET($H16,0,-2)&amp;"",responseOption1,0),2)),TRIM(OFFSET($H16,0,-1)) = ""),"A comment is required for this response",IF(IF(ISNA(INDEX(responseValidationRulesGroup1,MATCH(OFFSET($H16,0,-2)&amp;"",responseOption1,0),3)),FALSE,INDEX(responseValidationRulesGroup1,MATCH(OFFSET($H16,0,-2)&amp;"",responseOption1,0),3)),IF(TRIM(OFFSET($H16,0,-1)) = "","Complete","The comment must be left blank for this response"),IF(TRIM(OFFSET($H16,0,-2))="","Incomplete", "Complete"))))</f>
        <v>0</v>
      </c>
      <c r="I16" s="1">
        <v>0</v>
      </c>
    </row>
    <row r="17" spans="1:9">
      <c r="B17" s="1">
        <v>1468180</v>
      </c>
      <c r="C17" s="7" t="s">
        <v>34</v>
      </c>
      <c r="D17" s="18" t="s">
        <v>35</v>
      </c>
      <c r="E17" s="8"/>
      <c r="F17" s="12"/>
      <c r="G17" s="13"/>
      <c r="H17" s="19" t="str">
        <f>IF(AND(ISNA(MATCH(OFFSET($H17,0,-2)&amp;"",responseOption1,0)),NOT(TRIM(OFFSET($H17,0,-2)) = "")),"Response must be one of "&amp;INDEX(responseValidationRulesGroup1,3,1),IF(AND(IF(ISNA(INDEX(responseValidationRulesGroup1,MATCH(OFFSET($H17,0,-2)&amp;"",responseOption1,0),2)),FALSE,INDEX(responseValidationRulesGroup1,MATCH(OFFSET($H17,0,-2)&amp;"",responseOption1,0),2)),TRIM(OFFSET($H17,0,-1)) = ""),"A comment is required for this response",IF(IF(ISNA(INDEX(responseValidationRulesGroup1,MATCH(OFFSET($H17,0,-2)&amp;"",responseOption1,0),3)),FALSE,INDEX(responseValidationRulesGroup1,MATCH(OFFSET($H17,0,-2)&amp;"",responseOption1,0),3)),IF(TRIM(OFFSET($H17,0,-1)) = "","Complete","The comment must be left blank for this response"),IF(TRIM(OFFSET($H17,0,-2))="","Incomplete", "Complete"))))</f>
        <v>0</v>
      </c>
      <c r="I17" s="1">
        <v>1</v>
      </c>
    </row>
    <row r="18" spans="1:9">
      <c r="B18" s="1">
        <v>1468181</v>
      </c>
      <c r="C18" s="7" t="s">
        <v>36</v>
      </c>
      <c r="D18" s="18" t="s">
        <v>37</v>
      </c>
      <c r="E18" s="8"/>
      <c r="F18" s="12"/>
      <c r="G18" s="13"/>
      <c r="H18" s="19" t="str">
        <f>IF(AND(ISNA(MATCH(OFFSET($H18,0,-2)&amp;"",responseOption1,0)),NOT(TRIM(OFFSET($H18,0,-2)) = "")),"Response must be one of "&amp;INDEX(responseValidationRulesGroup1,3,1),IF(AND(IF(ISNA(INDEX(responseValidationRulesGroup1,MATCH(OFFSET($H18,0,-2)&amp;"",responseOption1,0),2)),FALSE,INDEX(responseValidationRulesGroup1,MATCH(OFFSET($H18,0,-2)&amp;"",responseOption1,0),2)),TRIM(OFFSET($H18,0,-1)) = ""),"A comment is required for this response",IF(IF(ISNA(INDEX(responseValidationRulesGroup1,MATCH(OFFSET($H18,0,-2)&amp;"",responseOption1,0),3)),FALSE,INDEX(responseValidationRulesGroup1,MATCH(OFFSET($H18,0,-2)&amp;"",responseOption1,0),3)),IF(TRIM(OFFSET($H18,0,-1)) = "","Complete","The comment must be left blank for this response"),IF(TRIM(OFFSET($H18,0,-2))="","Incomplete", "Complete"))))</f>
        <v>0</v>
      </c>
      <c r="I18" s="1">
        <v>0</v>
      </c>
    </row>
    <row r="19" spans="1:9">
      <c r="B19" s="1">
        <v>1468182</v>
      </c>
      <c r="C19" s="7" t="s">
        <v>38</v>
      </c>
      <c r="D19" s="18" t="s">
        <v>39</v>
      </c>
      <c r="E19" s="8"/>
      <c r="F19" s="12"/>
      <c r="G19" s="13"/>
      <c r="H19" s="19" t="str">
        <f>IF(AND(ISNA(MATCH(OFFSET($H19,0,-2)&amp;"",responseOption1,0)),NOT(TRIM(OFFSET($H19,0,-2)) = "")),"Response must be one of "&amp;INDEX(responseValidationRulesGroup1,3,1),IF(AND(IF(ISNA(INDEX(responseValidationRulesGroup1,MATCH(OFFSET($H19,0,-2)&amp;"",responseOption1,0),2)),FALSE,INDEX(responseValidationRulesGroup1,MATCH(OFFSET($H19,0,-2)&amp;"",responseOption1,0),2)),TRIM(OFFSET($H19,0,-1)) = ""),"A comment is required for this response",IF(IF(ISNA(INDEX(responseValidationRulesGroup1,MATCH(OFFSET($H19,0,-2)&amp;"",responseOption1,0),3)),FALSE,INDEX(responseValidationRulesGroup1,MATCH(OFFSET($H19,0,-2)&amp;"",responseOption1,0),3)),IF(TRIM(OFFSET($H19,0,-1)) = "","Complete","The comment must be left blank for this response"),IF(TRIM(OFFSET($H19,0,-2))="","Incomplete", "Complete"))))</f>
        <v>0</v>
      </c>
      <c r="I19" s="1">
        <v>1</v>
      </c>
    </row>
    <row r="20" spans="1:9">
      <c r="B20" s="1">
        <v>1468183</v>
      </c>
      <c r="C20" s="7" t="s">
        <v>40</v>
      </c>
      <c r="D20" s="18" t="s">
        <v>41</v>
      </c>
      <c r="E20" s="8"/>
      <c r="F20" s="12"/>
      <c r="G20" s="13"/>
      <c r="H20" s="19" t="str">
        <f>IF(AND(ISNA(MATCH(OFFSET($H20,0,-2)&amp;"",responseOption1,0)),NOT(TRIM(OFFSET($H20,0,-2)) = "")),"Response must be one of "&amp;INDEX(responseValidationRulesGroup1,3,1),IF(AND(IF(ISNA(INDEX(responseValidationRulesGroup1,MATCH(OFFSET($H20,0,-2)&amp;"",responseOption1,0),2)),FALSE,INDEX(responseValidationRulesGroup1,MATCH(OFFSET($H20,0,-2)&amp;"",responseOption1,0),2)),TRIM(OFFSET($H20,0,-1)) = ""),"A comment is required for this response",IF(IF(ISNA(INDEX(responseValidationRulesGroup1,MATCH(OFFSET($H20,0,-2)&amp;"",responseOption1,0),3)),FALSE,INDEX(responseValidationRulesGroup1,MATCH(OFFSET($H20,0,-2)&amp;"",responseOption1,0),3)),IF(TRIM(OFFSET($H20,0,-1)) = "","Complete","The comment must be left blank for this response"),IF(TRIM(OFFSET($H20,0,-2))="","Incomplete", "Complete"))))</f>
        <v>0</v>
      </c>
      <c r="I20" s="1">
        <v>0</v>
      </c>
    </row>
    <row r="21" spans="1:9">
      <c r="B21" s="1">
        <v>1468257</v>
      </c>
      <c r="C21" s="7" t="s">
        <v>42</v>
      </c>
      <c r="D21" s="18" t="s">
        <v>43</v>
      </c>
      <c r="E21" s="8"/>
      <c r="F21" s="12"/>
      <c r="G21" s="13"/>
      <c r="H21" s="19" t="str">
        <f>IF(AND(ISNA(MATCH(OFFSET($H21,0,-2)&amp;"",responseOption1,0)),NOT(TRIM(OFFSET($H21,0,-2)) = "")),"Response must be one of "&amp;INDEX(responseValidationRulesGroup1,3,1),IF(AND(IF(ISNA(INDEX(responseValidationRulesGroup1,MATCH(OFFSET($H21,0,-2)&amp;"",responseOption1,0),2)),FALSE,INDEX(responseValidationRulesGroup1,MATCH(OFFSET($H21,0,-2)&amp;"",responseOption1,0),2)),TRIM(OFFSET($H21,0,-1)) = ""),"A comment is required for this response",IF(IF(ISNA(INDEX(responseValidationRulesGroup1,MATCH(OFFSET($H21,0,-2)&amp;"",responseOption1,0),3)),FALSE,INDEX(responseValidationRulesGroup1,MATCH(OFFSET($H21,0,-2)&amp;"",responseOption1,0),3)),IF(TRIM(OFFSET($H21,0,-1)) = "","Complete","The comment must be left blank for this response"),IF(TRIM(OFFSET($H21,0,-2))="","Incomplete", "Complete"))))</f>
        <v>0</v>
      </c>
      <c r="I21" s="1">
        <v>1</v>
      </c>
    </row>
    <row r="22" spans="1:9">
      <c r="B22" s="1">
        <v>1468258</v>
      </c>
      <c r="C22" s="7" t="s">
        <v>44</v>
      </c>
      <c r="D22" s="18" t="s">
        <v>45</v>
      </c>
      <c r="E22" s="8"/>
      <c r="F22" s="12"/>
      <c r="G22" s="13"/>
      <c r="H22" s="19" t="str">
        <f>IF(AND(ISNA(MATCH(OFFSET($H22,0,-2)&amp;"",responseOption2,0)),NOT(TRIM(OFFSET($H22,0,-2)) = "")),"Response must be one of "&amp;INDEX(responseValidationRulesGroup2,5,1),IF(AND(IF(ISNA(INDEX(responseValidationRulesGroup2,MATCH(OFFSET($H22,0,-2)&amp;"",responseOption2,0),2)),FALSE,INDEX(responseValidationRulesGroup2,MATCH(OFFSET($H22,0,-2)&amp;"",responseOption2,0),2)),TRIM(OFFSET($H22,0,-1)) = ""),"A comment is required for this response",IF(IF(ISNA(INDEX(responseValidationRulesGroup2,MATCH(OFFSET($H22,0,-2)&amp;"",responseOption2,0),3)),FALSE,INDEX(responseValidationRulesGroup2,MATCH(OFFSET($H22,0,-2)&amp;"",responseOption2,0),3)),IF(TRIM(OFFSET($H22,0,-1)) = "","Complete","The comment must be left blank for this response"),IF(TRIM(OFFSET($H22,0,-2))="","Incomplete", "Complete"))))</f>
        <v>0</v>
      </c>
      <c r="I22" s="1">
        <v>0</v>
      </c>
    </row>
    <row r="23" spans="1:9">
      <c r="B23" s="1">
        <v>1468321</v>
      </c>
      <c r="C23" s="7" t="s">
        <v>46</v>
      </c>
      <c r="D23" s="18" t="s">
        <v>47</v>
      </c>
      <c r="E23" s="8"/>
      <c r="F23" s="12"/>
      <c r="G23" s="13"/>
      <c r="H23" s="19" t="str">
        <f>IF(AND(ISNA(MATCH(OFFSET($H23,0,-2)&amp;"",responseOption3,0)),NOT(TRIM(OFFSET($H23,0,-2)) = "")),"Response must be one of "&amp;INDEX(responseValidationRulesGroup3,5,1),IF(AND(IF(ISNA(INDEX(responseValidationRulesGroup3,MATCH(OFFSET($H23,0,-2)&amp;"",responseOption3,0),2)),FALSE,INDEX(responseValidationRulesGroup3,MATCH(OFFSET($H23,0,-2)&amp;"",responseOption3,0),2)),TRIM(OFFSET($H23,0,-1)) = ""),"A comment is required for this response",IF(IF(ISNA(INDEX(responseValidationRulesGroup3,MATCH(OFFSET($H23,0,-2)&amp;"",responseOption3,0),3)),FALSE,INDEX(responseValidationRulesGroup3,MATCH(OFFSET($H23,0,-2)&amp;"",responseOption3,0),3)),IF(TRIM(OFFSET($H23,0,-1)) = "","Complete","The comment must be left blank for this response"),IF(TRIM(OFFSET($H23,0,-2))="","Incomplete", "Complete"))))</f>
        <v>0</v>
      </c>
      <c r="I23" s="1">
        <v>1</v>
      </c>
    </row>
    <row r="24" spans="1:9">
      <c r="B24" s="1">
        <v>1468322</v>
      </c>
      <c r="C24" s="7" t="s">
        <v>48</v>
      </c>
      <c r="D24" s="18" t="s">
        <v>49</v>
      </c>
      <c r="E24" s="8"/>
      <c r="F24" s="12"/>
      <c r="G24" s="13"/>
      <c r="H24" s="19" t="str">
        <f>IF(AND(ISNA(MATCH(OFFSET($H24,0,-2)&amp;"",responseOption4,0)),NOT(TRIM(OFFSET($H24,0,-2)) = "")),"Response must be one of "&amp;INDEX(responseValidationRulesGroup4,9,1),IF(AND(IF(ISNA(INDEX(responseValidationRulesGroup4,MATCH(OFFSET($H24,0,-2)&amp;"",responseOption4,0),2)),FALSE,INDEX(responseValidationRulesGroup4,MATCH(OFFSET($H24,0,-2)&amp;"",responseOption4,0),2)),TRIM(OFFSET($H24,0,-1)) = ""),"A comment is required for this response",IF(IF(ISNA(INDEX(responseValidationRulesGroup4,MATCH(OFFSET($H24,0,-2)&amp;"",responseOption4,0),3)),FALSE,INDEX(responseValidationRulesGroup4,MATCH(OFFSET($H24,0,-2)&amp;"",responseOption4,0),3)),IF(TRIM(OFFSET($H24,0,-1)) = "","Complete","The comment must be left blank for this response"),IF(TRIM(OFFSET($H24,0,-2))="","Incomplete", "Complete"))))</f>
        <v>0</v>
      </c>
      <c r="I24" s="1">
        <v>0</v>
      </c>
    </row>
    <row r="25" spans="1:9">
      <c r="B25" s="1">
        <v>1468323</v>
      </c>
      <c r="C25" s="7" t="s">
        <v>50</v>
      </c>
      <c r="D25" s="18" t="s">
        <v>51</v>
      </c>
      <c r="E25" s="8"/>
      <c r="F25" s="12" t="s">
        <v>21</v>
      </c>
      <c r="G25" s="13"/>
      <c r="H25" s="19" t="str">
        <f>IF(AND(
            OR(OFFSET($H25,0,-2) = "-",OFFSET($H25,0,-2) = ""),OFFSET($H25,0,-1) = ""),"Incomplete","Complete")</f>
        <v>0</v>
      </c>
      <c r="I25" s="1">
        <v>1</v>
      </c>
    </row>
    <row r="26" spans="1:9">
      <c r="B26" s="1">
        <v>1468324</v>
      </c>
      <c r="C26" s="7" t="s">
        <v>52</v>
      </c>
      <c r="D26" s="18" t="s">
        <v>53</v>
      </c>
      <c r="E26" s="8"/>
      <c r="F26" s="12"/>
      <c r="G26" s="13"/>
      <c r="H26" s="19" t="str">
        <f>IF(AND(ISNA(MATCH(OFFSET($H26,0,-2)&amp;"",responseOption5,0)),NOT(TRIM(OFFSET($H26,0,-2)) = "")),"Response must be one of "&amp;INDEX(responseValidationRulesGroup5,3,1),IF(AND(IF(ISNA(INDEX(responseValidationRulesGroup5,MATCH(OFFSET($H26,0,-2)&amp;"",responseOption5,0),2)),FALSE,INDEX(responseValidationRulesGroup5,MATCH(OFFSET($H26,0,-2)&amp;"",responseOption5,0),2)),TRIM(OFFSET($H26,0,-1)) = ""),"A comment is required for this response",IF(IF(ISNA(INDEX(responseValidationRulesGroup5,MATCH(OFFSET($H26,0,-2)&amp;"",responseOption5,0),3)),FALSE,INDEX(responseValidationRulesGroup5,MATCH(OFFSET($H26,0,-2)&amp;"",responseOption5,0),3)),IF(TRIM(OFFSET($H26,0,-1)) = "","Complete","The comment must be left blank for this response"),IF(TRIM(OFFSET($H26,0,-2))="","Incomplete", "Complete"))))</f>
        <v>0</v>
      </c>
      <c r="I26" s="1">
        <v>0</v>
      </c>
    </row>
    <row r="27" spans="1:9" customHeight="1" ht="27">
      <c r="B27">
        <v>-1</v>
      </c>
      <c r="C27" s="14" t="str">
        <f>COUNTIF(I11:I26,"&lt;&gt;-1")</f>
        <v>0</v>
      </c>
      <c r="D27" s="15"/>
      <c r="E27" s="16"/>
      <c r="F27" s="17" t="str">
        <f>IF(C27=0,1,(COUNTIF(H11:H26,TRUE)+COUNTIF(H11:H26,"Complete")) / (C27))</f>
        <v>0</v>
      </c>
      <c r="G27" s="15"/>
      <c r="H27" s="15"/>
    </row>
  </sheetData>
  <sheetProtection password="E36C" sheet="1" objects="1" scenarios="1" formatCells="1" formatColumns="1" formatRows="1" insertColumns="1" insertRows="1" insertHyperlinks="0" deleteColumns="1" deleteRows="1" sort="1" autoFilter="1" pivotTables="1" selectLockedCells="0" selectUnlockedCells="0"/>
  <mergeCells>
    <mergeCell ref="C27:D27"/>
    <mergeCell ref="F27:G27"/>
  </mergeCells>
  <conditionalFormatting sqref="C11:G26">
    <cfRule type="expression" dxfId="12" priority="1">
      <formula>$I11=1</formula>
    </cfRule>
  </conditionalFormatting>
  <conditionalFormatting sqref="H11:H26">
    <cfRule type="expression" dxfId="13" priority="2">
      <formula>$H11 ="Complete"</formula>
    </cfRule>
    <cfRule type="expression" dxfId="14" priority="3">
      <formula>$H11=1</formula>
    </cfRule>
    <cfRule type="expression" dxfId="15" priority="4">
      <formula>$H11</formula>
    </cfRule>
    <cfRule type="expression" dxfId="16" priority="5">
      <formula>AND(NOT(ISBLANK($H11)), NOT($H11))</formula>
    </cfRule>
    <cfRule type="expression" dxfId="17" priority="6">
      <formula>NOT(ISBLANK($H11))</formula>
    </cfRule>
  </conditionalFormatting>
  <dataValidations count="7">
    <dataValidation type="list" errorStyle="stop" operator="between" allowBlank="0" showDropDown="0" showInputMessage="0" showErrorMessage="1" errorTitle="Error - Invalid Input" error="Please select an item from the drop-down list." sqref="F24">
      <formula1>"A. Labpack,B. Gas Cylinders,C. Mercury Lamps,D. “Bulk” liquids (5-55 gallon drums),E. “Bulk” solids (5-55 gallon drums),F. Batteries,All of the Above,Other (please specify indicating ""A-F"")"</formula1>
    </dataValidation>
    <dataValidation type="list" errorStyle="stop" operator="between" allowBlank="0" showDropDown="0" showInputMessage="0" showErrorMessage="1" errorTitle="Error - Invalid Input" error="Please select an item from the drop-down list." sqref="F26">
      <formula1>"Yes (Please provide the client contact name &amp; phone number/email address),No"</formula1>
    </dataValidation>
    <dataValidation type="list" errorStyle="stop" operator="between" allowBlank="0" showDropDown="0" showInputMessage="0" showErrorMessage="1" errorTitle="Error - Invalid Input" error="Please select an item from the drop-down list." sqref="F14">
      <formula1>"Yes,No"</formula1>
    </dataValidation>
    <dataValidation type="list" errorStyle="stop" operator="between" allowBlank="0" showDropDown="0" showInputMessage="0" showErrorMessage="1" errorTitle="Error - Invalid Input" error="Please select an item from the drop-down list." sqref="F16:F21">
      <formula1>"Yes,No"</formula1>
    </dataValidation>
    <dataValidation type="list" errorStyle="stop" operator="between" allowBlank="0" showDropDown="0" showInputMessage="0" showErrorMessage="1" errorTitle="Error - Invalid Input" error="Please select an item from the drop-down list." sqref="F23">
      <formula1>"Inspection (containers and/or secondary containment and/or general security).,Housekeeping (basic cleaning of waste storage areas and/or spill cleanup).,Both,N/A"</formula1>
    </dataValidation>
    <dataValidation type="list" errorStyle="stop" operator="between" allowBlank="0" showDropDown="0" showInputMessage="0" showErrorMessage="1" errorTitle="Error - Invalid Input" error="Please select an item from the drop-down list." sqref="F13">
      <formula1>"University,Research &amp; Development,Other (please specify)"</formula1>
    </dataValidation>
    <dataValidation type="list" errorStyle="stop" operator="between" allowBlank="0" showDropDown="0" showInputMessage="0" showErrorMessage="1" errorTitle="Error - Invalid Input" error="Please select an item from the drop-down list." sqref="F22">
      <formula1>"No,Client’s system is paper only.,Client has own tracking/management software.,Client uses vendor’s tracking/management software."</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0" workbookViewId="0" showGridLines="true" showRowColHeaders="0">
      <pane ySplit="10" topLeftCell="A11" activePane="bottomLeft" state="frozen"/>
      <selection pane="bottomLeft" activeCell="I11" sqref="I11:I26"/>
    </sheetView>
  </sheetViews>
  <sheetFormatPr defaultRowHeight="14.4" outlineLevelRow="0" outlineLevelCol="0"/>
  <cols>
    <col min="2" max="2" width="9.10" hidden="true" style="0"/>
    <col min="3" max="3" width="10" customWidth="true" style="0"/>
    <col min="4" max="4" width="66" customWidth="true" style="0"/>
    <col min="5" max="5" width="9.10" hidden="true" style="0"/>
    <col min="6" max="6" width="25" customWidth="true" style="0"/>
    <col min="7" max="7" width="66" customWidth="true" style="0"/>
    <col min="8" max="8" width="40" customWidth="true" style="0"/>
    <col min="9" max="9" width="9.10" hidden="true" style="0"/>
  </cols>
  <sheetData>
    <row r="2" spans="1:9">
      <c r="C2" s="4" t="s">
        <v>54</v>
      </c>
    </row>
    <row r="3" spans="1:9" hidden="true"/>
    <row r="4" spans="1:9" hidden="true"/>
    <row r="5" spans="1:9" hidden="true"/>
    <row r="6" spans="1:9" hidden="true"/>
    <row r="7" spans="1:9" hidden="true"/>
    <row r="8" spans="1:9" hidden="true"/>
    <row r="10" spans="1:9" customHeight="1" ht="32">
      <c r="C10" s="10" t="s">
        <v>16</v>
      </c>
      <c r="D10" s="10" t="s">
        <v>17</v>
      </c>
      <c r="E10" s="10" t="s">
        <v>11</v>
      </c>
      <c r="F10" s="11" t="s">
        <v>18</v>
      </c>
      <c r="G10" s="11" t="s">
        <v>19</v>
      </c>
      <c r="H10" s="11" t="s">
        <v>20</v>
      </c>
      <c r="I10" t="s">
        <v>11</v>
      </c>
    </row>
    <row r="11" spans="1:9">
      <c r="B11" s="1">
        <v>1470248</v>
      </c>
      <c r="C11" s="7" t="s">
        <v>55</v>
      </c>
      <c r="D11" s="18" t="s">
        <v>23</v>
      </c>
      <c r="E11" s="8"/>
      <c r="F11" s="12" t="s">
        <v>21</v>
      </c>
      <c r="G11" s="13"/>
      <c r="H11" s="19" t="str">
        <f>IF(AND(
            OR(OFFSET($H11,0,-2) = "-",OFFSET($H11,0,-2) = ""),OFFSET($H11,0,-1) = ""),"Incomplete","Complete")</f>
        <v>0</v>
      </c>
      <c r="I11" s="1">
        <v>1</v>
      </c>
    </row>
    <row r="12" spans="1:9">
      <c r="B12" s="1">
        <v>1470249</v>
      </c>
      <c r="C12" s="7" t="s">
        <v>56</v>
      </c>
      <c r="D12" s="18" t="s">
        <v>25</v>
      </c>
      <c r="E12" s="8"/>
      <c r="F12" s="12" t="s">
        <v>21</v>
      </c>
      <c r="G12" s="13"/>
      <c r="H12" s="19" t="str">
        <f>IF(AND(
            OR(OFFSET($H12,0,-2) = "-",OFFSET($H12,0,-2) = ""),OFFSET($H12,0,-1) = ""),"Incomplete","Complete")</f>
        <v>0</v>
      </c>
      <c r="I12" s="1">
        <v>0</v>
      </c>
    </row>
    <row r="13" spans="1:9">
      <c r="B13" s="1">
        <v>1470250</v>
      </c>
      <c r="C13" s="7" t="s">
        <v>57</v>
      </c>
      <c r="D13" s="18" t="s">
        <v>27</v>
      </c>
      <c r="E13" s="8"/>
      <c r="F13" s="12"/>
      <c r="G13" s="13"/>
      <c r="H13" s="19" t="str">
        <f>IF(AND(ISNA(MATCH(OFFSET($H13,0,-2)&amp;"",responseOption0,0)),NOT(TRIM(OFFSET($H13,0,-2)) = "")),"Response must be one of "&amp;INDEX(responseValidationRulesGroup0,4,1),IF(AND(IF(ISNA(INDEX(responseValidationRulesGroup0,MATCH(OFFSET($H13,0,-2)&amp;"",responseOption0,0),2)),FALSE,INDEX(responseValidationRulesGroup0,MATCH(OFFSET($H13,0,-2)&amp;"",responseOption0,0),2)),TRIM(OFFSET($H13,0,-1)) = ""),"A comment is required for this response",IF(IF(ISNA(INDEX(responseValidationRulesGroup0,MATCH(OFFSET($H13,0,-2)&amp;"",responseOption0,0),3)),FALSE,INDEX(responseValidationRulesGroup0,MATCH(OFFSET($H13,0,-2)&amp;"",responseOption0,0),3)),IF(TRIM(OFFSET($H13,0,-1)) = "","Complete","The comment must be left blank for this response"),IF(TRIM(OFFSET($H13,0,-2))="","Incomplete", "Complete"))))</f>
        <v>0</v>
      </c>
      <c r="I13" s="1">
        <v>1</v>
      </c>
    </row>
    <row r="14" spans="1:9">
      <c r="B14" s="1">
        <v>1470251</v>
      </c>
      <c r="C14" s="7" t="s">
        <v>58</v>
      </c>
      <c r="D14" s="18" t="s">
        <v>29</v>
      </c>
      <c r="E14" s="8"/>
      <c r="F14" s="12"/>
      <c r="G14" s="13"/>
      <c r="H14" s="19" t="str">
        <f>IF(AND(ISNA(MATCH(OFFSET($H14,0,-2)&amp;"",responseOption1,0)),NOT(TRIM(OFFSET($H14,0,-2)) = "")),"Response must be one of "&amp;INDEX(responseValidationRulesGroup1,3,1),IF(AND(IF(ISNA(INDEX(responseValidationRulesGroup1,MATCH(OFFSET($H14,0,-2)&amp;"",responseOption1,0),2)),FALSE,INDEX(responseValidationRulesGroup1,MATCH(OFFSET($H14,0,-2)&amp;"",responseOption1,0),2)),TRIM(OFFSET($H14,0,-1)) = ""),"A comment is required for this response",IF(IF(ISNA(INDEX(responseValidationRulesGroup1,MATCH(OFFSET($H14,0,-2)&amp;"",responseOption1,0),3)),FALSE,INDEX(responseValidationRulesGroup1,MATCH(OFFSET($H14,0,-2)&amp;"",responseOption1,0),3)),IF(TRIM(OFFSET($H14,0,-1)) = "","Complete","The comment must be left blank for this response"),IF(TRIM(OFFSET($H14,0,-2))="","Incomplete", "Complete"))))</f>
        <v>0</v>
      </c>
      <c r="I14" s="1">
        <v>0</v>
      </c>
    </row>
    <row r="15" spans="1:9">
      <c r="B15" s="1">
        <v>1470252</v>
      </c>
      <c r="C15" s="7" t="s">
        <v>59</v>
      </c>
      <c r="D15" s="18" t="s">
        <v>31</v>
      </c>
      <c r="E15" s="8"/>
      <c r="F15" s="12" t="s">
        <v>21</v>
      </c>
      <c r="G15" s="13"/>
      <c r="H15" s="19" t="str">
        <f>IF(AND(
            OR(OFFSET($H15,0,-2) = "-",OFFSET($H15,0,-2) = ""),OFFSET($H15,0,-1) = ""),"Incomplete","Complete")</f>
        <v>0</v>
      </c>
      <c r="I15" s="1">
        <v>1</v>
      </c>
    </row>
    <row r="16" spans="1:9">
      <c r="B16" s="1">
        <v>1470253</v>
      </c>
      <c r="C16" s="7" t="s">
        <v>60</v>
      </c>
      <c r="D16" s="18" t="s">
        <v>33</v>
      </c>
      <c r="E16" s="8"/>
      <c r="F16" s="12"/>
      <c r="G16" s="13"/>
      <c r="H16" s="19" t="str">
        <f>IF(AND(ISNA(MATCH(OFFSET($H16,0,-2)&amp;"",responseOption1,0)),NOT(TRIM(OFFSET($H16,0,-2)) = "")),"Response must be one of "&amp;INDEX(responseValidationRulesGroup1,3,1),IF(AND(IF(ISNA(INDEX(responseValidationRulesGroup1,MATCH(OFFSET($H16,0,-2)&amp;"",responseOption1,0),2)),FALSE,INDEX(responseValidationRulesGroup1,MATCH(OFFSET($H16,0,-2)&amp;"",responseOption1,0),2)),TRIM(OFFSET($H16,0,-1)) = ""),"A comment is required for this response",IF(IF(ISNA(INDEX(responseValidationRulesGroup1,MATCH(OFFSET($H16,0,-2)&amp;"",responseOption1,0),3)),FALSE,INDEX(responseValidationRulesGroup1,MATCH(OFFSET($H16,0,-2)&amp;"",responseOption1,0),3)),IF(TRIM(OFFSET($H16,0,-1)) = "","Complete","The comment must be left blank for this response"),IF(TRIM(OFFSET($H16,0,-2))="","Incomplete", "Complete"))))</f>
        <v>0</v>
      </c>
      <c r="I16" s="1">
        <v>0</v>
      </c>
    </row>
    <row r="17" spans="1:9">
      <c r="B17" s="1">
        <v>1470254</v>
      </c>
      <c r="C17" s="7" t="s">
        <v>61</v>
      </c>
      <c r="D17" s="18" t="s">
        <v>35</v>
      </c>
      <c r="E17" s="8"/>
      <c r="F17" s="12"/>
      <c r="G17" s="13"/>
      <c r="H17" s="19" t="str">
        <f>IF(AND(ISNA(MATCH(OFFSET($H17,0,-2)&amp;"",responseOption1,0)),NOT(TRIM(OFFSET($H17,0,-2)) = "")),"Response must be one of "&amp;INDEX(responseValidationRulesGroup1,3,1),IF(AND(IF(ISNA(INDEX(responseValidationRulesGroup1,MATCH(OFFSET($H17,0,-2)&amp;"",responseOption1,0),2)),FALSE,INDEX(responseValidationRulesGroup1,MATCH(OFFSET($H17,0,-2)&amp;"",responseOption1,0),2)),TRIM(OFFSET($H17,0,-1)) = ""),"A comment is required for this response",IF(IF(ISNA(INDEX(responseValidationRulesGroup1,MATCH(OFFSET($H17,0,-2)&amp;"",responseOption1,0),3)),FALSE,INDEX(responseValidationRulesGroup1,MATCH(OFFSET($H17,0,-2)&amp;"",responseOption1,0),3)),IF(TRIM(OFFSET($H17,0,-1)) = "","Complete","The comment must be left blank for this response"),IF(TRIM(OFFSET($H17,0,-2))="","Incomplete", "Complete"))))</f>
        <v>0</v>
      </c>
      <c r="I17" s="1">
        <v>1</v>
      </c>
    </row>
    <row r="18" spans="1:9">
      <c r="B18" s="1">
        <v>1470255</v>
      </c>
      <c r="C18" s="7" t="s">
        <v>62</v>
      </c>
      <c r="D18" s="18" t="s">
        <v>37</v>
      </c>
      <c r="E18" s="8"/>
      <c r="F18" s="12"/>
      <c r="G18" s="13"/>
      <c r="H18" s="19" t="str">
        <f>IF(AND(ISNA(MATCH(OFFSET($H18,0,-2)&amp;"",responseOption1,0)),NOT(TRIM(OFFSET($H18,0,-2)) = "")),"Response must be one of "&amp;INDEX(responseValidationRulesGroup1,3,1),IF(AND(IF(ISNA(INDEX(responseValidationRulesGroup1,MATCH(OFFSET($H18,0,-2)&amp;"",responseOption1,0),2)),FALSE,INDEX(responseValidationRulesGroup1,MATCH(OFFSET($H18,0,-2)&amp;"",responseOption1,0),2)),TRIM(OFFSET($H18,0,-1)) = ""),"A comment is required for this response",IF(IF(ISNA(INDEX(responseValidationRulesGroup1,MATCH(OFFSET($H18,0,-2)&amp;"",responseOption1,0),3)),FALSE,INDEX(responseValidationRulesGroup1,MATCH(OFFSET($H18,0,-2)&amp;"",responseOption1,0),3)),IF(TRIM(OFFSET($H18,0,-1)) = "","Complete","The comment must be left blank for this response"),IF(TRIM(OFFSET($H18,0,-2))="","Incomplete", "Complete"))))</f>
        <v>0</v>
      </c>
      <c r="I18" s="1">
        <v>0</v>
      </c>
    </row>
    <row r="19" spans="1:9">
      <c r="B19" s="1">
        <v>1470256</v>
      </c>
      <c r="C19" s="7" t="s">
        <v>63</v>
      </c>
      <c r="D19" s="18" t="s">
        <v>39</v>
      </c>
      <c r="E19" s="8"/>
      <c r="F19" s="12"/>
      <c r="G19" s="13"/>
      <c r="H19" s="19" t="str">
        <f>IF(AND(ISNA(MATCH(OFFSET($H19,0,-2)&amp;"",responseOption1,0)),NOT(TRIM(OFFSET($H19,0,-2)) = "")),"Response must be one of "&amp;INDEX(responseValidationRulesGroup1,3,1),IF(AND(IF(ISNA(INDEX(responseValidationRulesGroup1,MATCH(OFFSET($H19,0,-2)&amp;"",responseOption1,0),2)),FALSE,INDEX(responseValidationRulesGroup1,MATCH(OFFSET($H19,0,-2)&amp;"",responseOption1,0),2)),TRIM(OFFSET($H19,0,-1)) = ""),"A comment is required for this response",IF(IF(ISNA(INDEX(responseValidationRulesGroup1,MATCH(OFFSET($H19,0,-2)&amp;"",responseOption1,0),3)),FALSE,INDEX(responseValidationRulesGroup1,MATCH(OFFSET($H19,0,-2)&amp;"",responseOption1,0),3)),IF(TRIM(OFFSET($H19,0,-1)) = "","Complete","The comment must be left blank for this response"),IF(TRIM(OFFSET($H19,0,-2))="","Incomplete", "Complete"))))</f>
        <v>0</v>
      </c>
      <c r="I19" s="1">
        <v>1</v>
      </c>
    </row>
    <row r="20" spans="1:9">
      <c r="B20" s="1">
        <v>1470257</v>
      </c>
      <c r="C20" s="7" t="s">
        <v>64</v>
      </c>
      <c r="D20" s="18" t="s">
        <v>41</v>
      </c>
      <c r="E20" s="8"/>
      <c r="F20" s="12"/>
      <c r="G20" s="13"/>
      <c r="H20" s="19" t="str">
        <f>IF(AND(ISNA(MATCH(OFFSET($H20,0,-2)&amp;"",responseOption1,0)),NOT(TRIM(OFFSET($H20,0,-2)) = "")),"Response must be one of "&amp;INDEX(responseValidationRulesGroup1,3,1),IF(AND(IF(ISNA(INDEX(responseValidationRulesGroup1,MATCH(OFFSET($H20,0,-2)&amp;"",responseOption1,0),2)),FALSE,INDEX(responseValidationRulesGroup1,MATCH(OFFSET($H20,0,-2)&amp;"",responseOption1,0),2)),TRIM(OFFSET($H20,0,-1)) = ""),"A comment is required for this response",IF(IF(ISNA(INDEX(responseValidationRulesGroup1,MATCH(OFFSET($H20,0,-2)&amp;"",responseOption1,0),3)),FALSE,INDEX(responseValidationRulesGroup1,MATCH(OFFSET($H20,0,-2)&amp;"",responseOption1,0),3)),IF(TRIM(OFFSET($H20,0,-1)) = "","Complete","The comment must be left blank for this response"),IF(TRIM(OFFSET($H20,0,-2))="","Incomplete", "Complete"))))</f>
        <v>0</v>
      </c>
      <c r="I20" s="1">
        <v>0</v>
      </c>
    </row>
    <row r="21" spans="1:9">
      <c r="B21" s="1">
        <v>1470258</v>
      </c>
      <c r="C21" s="7" t="s">
        <v>65</v>
      </c>
      <c r="D21" s="18" t="s">
        <v>43</v>
      </c>
      <c r="E21" s="8"/>
      <c r="F21" s="12"/>
      <c r="G21" s="13"/>
      <c r="H21" s="19" t="str">
        <f>IF(AND(ISNA(MATCH(OFFSET($H21,0,-2)&amp;"",responseOption1,0)),NOT(TRIM(OFFSET($H21,0,-2)) = "")),"Response must be one of "&amp;INDEX(responseValidationRulesGroup1,3,1),IF(AND(IF(ISNA(INDEX(responseValidationRulesGroup1,MATCH(OFFSET($H21,0,-2)&amp;"",responseOption1,0),2)),FALSE,INDEX(responseValidationRulesGroup1,MATCH(OFFSET($H21,0,-2)&amp;"",responseOption1,0),2)),TRIM(OFFSET($H21,0,-1)) = ""),"A comment is required for this response",IF(IF(ISNA(INDEX(responseValidationRulesGroup1,MATCH(OFFSET($H21,0,-2)&amp;"",responseOption1,0),3)),FALSE,INDEX(responseValidationRulesGroup1,MATCH(OFFSET($H21,0,-2)&amp;"",responseOption1,0),3)),IF(TRIM(OFFSET($H21,0,-1)) = "","Complete","The comment must be left blank for this response"),IF(TRIM(OFFSET($H21,0,-2))="","Incomplete", "Complete"))))</f>
        <v>0</v>
      </c>
      <c r="I21" s="1">
        <v>1</v>
      </c>
    </row>
    <row r="22" spans="1:9">
      <c r="B22" s="1">
        <v>1470259</v>
      </c>
      <c r="C22" s="7" t="s">
        <v>66</v>
      </c>
      <c r="D22" s="18" t="s">
        <v>45</v>
      </c>
      <c r="E22" s="8"/>
      <c r="F22" s="12"/>
      <c r="G22" s="13"/>
      <c r="H22" s="19" t="str">
        <f>IF(AND(ISNA(MATCH(OFFSET($H22,0,-2)&amp;"",responseOption2,0)),NOT(TRIM(OFFSET($H22,0,-2)) = "")),"Response must be one of "&amp;INDEX(responseValidationRulesGroup2,5,1),IF(AND(IF(ISNA(INDEX(responseValidationRulesGroup2,MATCH(OFFSET($H22,0,-2)&amp;"",responseOption2,0),2)),FALSE,INDEX(responseValidationRulesGroup2,MATCH(OFFSET($H22,0,-2)&amp;"",responseOption2,0),2)),TRIM(OFFSET($H22,0,-1)) = ""),"A comment is required for this response",IF(IF(ISNA(INDEX(responseValidationRulesGroup2,MATCH(OFFSET($H22,0,-2)&amp;"",responseOption2,0),3)),FALSE,INDEX(responseValidationRulesGroup2,MATCH(OFFSET($H22,0,-2)&amp;"",responseOption2,0),3)),IF(TRIM(OFFSET($H22,0,-1)) = "","Complete","The comment must be left blank for this response"),IF(TRIM(OFFSET($H22,0,-2))="","Incomplete", "Complete"))))</f>
        <v>0</v>
      </c>
      <c r="I22" s="1">
        <v>0</v>
      </c>
    </row>
    <row r="23" spans="1:9">
      <c r="B23" s="1">
        <v>1470260</v>
      </c>
      <c r="C23" s="7" t="s">
        <v>67</v>
      </c>
      <c r="D23" s="18" t="s">
        <v>47</v>
      </c>
      <c r="E23" s="8"/>
      <c r="F23" s="12"/>
      <c r="G23" s="13"/>
      <c r="H23" s="19" t="str">
        <f>IF(AND(ISNA(MATCH(OFFSET($H23,0,-2)&amp;"",responseOption3,0)),NOT(TRIM(OFFSET($H23,0,-2)) = "")),"Response must be one of "&amp;INDEX(responseValidationRulesGroup3,5,1),IF(AND(IF(ISNA(INDEX(responseValidationRulesGroup3,MATCH(OFFSET($H23,0,-2)&amp;"",responseOption3,0),2)),FALSE,INDEX(responseValidationRulesGroup3,MATCH(OFFSET($H23,0,-2)&amp;"",responseOption3,0),2)),TRIM(OFFSET($H23,0,-1)) = ""),"A comment is required for this response",IF(IF(ISNA(INDEX(responseValidationRulesGroup3,MATCH(OFFSET($H23,0,-2)&amp;"",responseOption3,0),3)),FALSE,INDEX(responseValidationRulesGroup3,MATCH(OFFSET($H23,0,-2)&amp;"",responseOption3,0),3)),IF(TRIM(OFFSET($H23,0,-1)) = "","Complete","The comment must be left blank for this response"),IF(TRIM(OFFSET($H23,0,-2))="","Incomplete", "Complete"))))</f>
        <v>0</v>
      </c>
      <c r="I23" s="1">
        <v>1</v>
      </c>
    </row>
    <row r="24" spans="1:9">
      <c r="B24" s="1">
        <v>1470261</v>
      </c>
      <c r="C24" s="7" t="s">
        <v>68</v>
      </c>
      <c r="D24" s="18" t="s">
        <v>49</v>
      </c>
      <c r="E24" s="8"/>
      <c r="F24" s="12"/>
      <c r="G24" s="13"/>
      <c r="H24" s="19" t="str">
        <f>IF(AND(ISNA(MATCH(OFFSET($H24,0,-2)&amp;"",responseOption4,0)),NOT(TRIM(OFFSET($H24,0,-2)) = "")),"Response must be one of "&amp;INDEX(responseValidationRulesGroup4,9,1),IF(AND(IF(ISNA(INDEX(responseValidationRulesGroup4,MATCH(OFFSET($H24,0,-2)&amp;"",responseOption4,0),2)),FALSE,INDEX(responseValidationRulesGroup4,MATCH(OFFSET($H24,0,-2)&amp;"",responseOption4,0),2)),TRIM(OFFSET($H24,0,-1)) = ""),"A comment is required for this response",IF(IF(ISNA(INDEX(responseValidationRulesGroup4,MATCH(OFFSET($H24,0,-2)&amp;"",responseOption4,0),3)),FALSE,INDEX(responseValidationRulesGroup4,MATCH(OFFSET($H24,0,-2)&amp;"",responseOption4,0),3)),IF(TRIM(OFFSET($H24,0,-1)) = "","Complete","The comment must be left blank for this response"),IF(TRIM(OFFSET($H24,0,-2))="","Incomplete", "Complete"))))</f>
        <v>0</v>
      </c>
      <c r="I24" s="1">
        <v>0</v>
      </c>
    </row>
    <row r="25" spans="1:9">
      <c r="B25" s="1">
        <v>1470262</v>
      </c>
      <c r="C25" s="7" t="s">
        <v>69</v>
      </c>
      <c r="D25" s="18" t="s">
        <v>51</v>
      </c>
      <c r="E25" s="8"/>
      <c r="F25" s="12" t="s">
        <v>21</v>
      </c>
      <c r="G25" s="13"/>
      <c r="H25" s="19" t="str">
        <f>IF(AND(
            OR(OFFSET($H25,0,-2) = "-",OFFSET($H25,0,-2) = ""),OFFSET($H25,0,-1) = ""),"Incomplete","Complete")</f>
        <v>0</v>
      </c>
      <c r="I25" s="1">
        <v>1</v>
      </c>
    </row>
    <row r="26" spans="1:9">
      <c r="B26" s="1">
        <v>1470263</v>
      </c>
      <c r="C26" s="7" t="s">
        <v>70</v>
      </c>
      <c r="D26" s="18" t="s">
        <v>53</v>
      </c>
      <c r="E26" s="8"/>
      <c r="F26" s="12"/>
      <c r="G26" s="13"/>
      <c r="H26" s="19" t="str">
        <f>IF(AND(ISNA(MATCH(OFFSET($H26,0,-2)&amp;"",responseOption5,0)),NOT(TRIM(OFFSET($H26,0,-2)) = "")),"Response must be one of "&amp;INDEX(responseValidationRulesGroup5,3,1),IF(AND(IF(ISNA(INDEX(responseValidationRulesGroup5,MATCH(OFFSET($H26,0,-2)&amp;"",responseOption5,0),2)),FALSE,INDEX(responseValidationRulesGroup5,MATCH(OFFSET($H26,0,-2)&amp;"",responseOption5,0),2)),TRIM(OFFSET($H26,0,-1)) = ""),"A comment is required for this response",IF(IF(ISNA(INDEX(responseValidationRulesGroup5,MATCH(OFFSET($H26,0,-2)&amp;"",responseOption5,0),3)),FALSE,INDEX(responseValidationRulesGroup5,MATCH(OFFSET($H26,0,-2)&amp;"",responseOption5,0),3)),IF(TRIM(OFFSET($H26,0,-1)) = "","Complete","The comment must be left blank for this response"),IF(TRIM(OFFSET($H26,0,-2))="","Incomplete", "Complete"))))</f>
        <v>0</v>
      </c>
      <c r="I26" s="1">
        <v>0</v>
      </c>
    </row>
    <row r="27" spans="1:9" customHeight="1" ht="27">
      <c r="B27">
        <v>-1</v>
      </c>
      <c r="C27" s="14" t="str">
        <f>COUNTIF(I11:I26,"&lt;&gt;-1")</f>
        <v>0</v>
      </c>
      <c r="D27" s="15"/>
      <c r="E27" s="16"/>
      <c r="F27" s="17" t="str">
        <f>IF(C27=0,1,(COUNTIF(H11:H26,TRUE)+COUNTIF(H11:H26,"Complete")) / (C27))</f>
        <v>0</v>
      </c>
      <c r="G27" s="15"/>
      <c r="H27" s="15"/>
    </row>
  </sheetData>
  <sheetProtection password="E36C" sheet="1" objects="1" scenarios="1" formatCells="1" formatColumns="1" formatRows="1" insertColumns="1" insertRows="1" insertHyperlinks="0" deleteColumns="1" deleteRows="1" sort="1" autoFilter="1" pivotTables="1" selectLockedCells="0" selectUnlockedCells="0"/>
  <mergeCells>
    <mergeCell ref="C27:D27"/>
    <mergeCell ref="F27:G27"/>
  </mergeCells>
  <conditionalFormatting sqref="C11:G26">
    <cfRule type="expression" dxfId="12" priority="1">
      <formula>$I11=1</formula>
    </cfRule>
  </conditionalFormatting>
  <conditionalFormatting sqref="H11:H26">
    <cfRule type="expression" dxfId="13" priority="2">
      <formula>$H11 ="Complete"</formula>
    </cfRule>
    <cfRule type="expression" dxfId="14" priority="3">
      <formula>$H11=1</formula>
    </cfRule>
    <cfRule type="expression" dxfId="15" priority="4">
      <formula>$H11</formula>
    </cfRule>
    <cfRule type="expression" dxfId="16" priority="5">
      <formula>AND(NOT(ISBLANK($H11)), NOT($H11))</formula>
    </cfRule>
    <cfRule type="expression" dxfId="17" priority="6">
      <formula>NOT(ISBLANK($H11))</formula>
    </cfRule>
  </conditionalFormatting>
  <dataValidations count="7">
    <dataValidation type="list" errorStyle="stop" operator="between" allowBlank="0" showDropDown="0" showInputMessage="0" showErrorMessage="1" errorTitle="Error - Invalid Input" error="Please select an item from the drop-down list." sqref="F24">
      <formula1>"A. Labpack,B. Gas Cylinders,C. Mercury Lamps,D. “Bulk” liquids (5-55 gallon drums),E. “Bulk” solids (5-55 gallon drums),F. Batteries,All of the Above,Other (please specify indicating ""A-F"")"</formula1>
    </dataValidation>
    <dataValidation type="list" errorStyle="stop" operator="between" allowBlank="0" showDropDown="0" showInputMessage="0" showErrorMessage="1" errorTitle="Error - Invalid Input" error="Please select an item from the drop-down list." sqref="F26">
      <formula1>"Yes (Please provide the client contact name &amp; phone number/email address),No"</formula1>
    </dataValidation>
    <dataValidation type="list" errorStyle="stop" operator="between" allowBlank="0" showDropDown="0" showInputMessage="0" showErrorMessage="1" errorTitle="Error - Invalid Input" error="Please select an item from the drop-down list." sqref="F14">
      <formula1>"Yes,No"</formula1>
    </dataValidation>
    <dataValidation type="list" errorStyle="stop" operator="between" allowBlank="0" showDropDown="0" showInputMessage="0" showErrorMessage="1" errorTitle="Error - Invalid Input" error="Please select an item from the drop-down list." sqref="F16:F21">
      <formula1>"Yes,No"</formula1>
    </dataValidation>
    <dataValidation type="list" errorStyle="stop" operator="between" allowBlank="0" showDropDown="0" showInputMessage="0" showErrorMessage="1" errorTitle="Error - Invalid Input" error="Please select an item from the drop-down list." sqref="F23">
      <formula1>"Inspection (containers and/or secondary containment and/or general security).,Housekeeping (basic cleaning of waste storage areas and/or spill cleanup).,Both,N/A"</formula1>
    </dataValidation>
    <dataValidation type="list" errorStyle="stop" operator="between" allowBlank="0" showDropDown="0" showInputMessage="0" showErrorMessage="1" errorTitle="Error - Invalid Input" error="Please select an item from the drop-down list." sqref="F13">
      <formula1>"University,Research &amp; Development,Other (please specify)"</formula1>
    </dataValidation>
    <dataValidation type="list" errorStyle="stop" operator="between" allowBlank="0" showDropDown="0" showInputMessage="0" showErrorMessage="1" errorTitle="Error - Invalid Input" error="Please select an item from the drop-down list." sqref="F22">
      <formula1>"No,Client’s system is paper only.,Client has own tracking/management software.,Client uses vendor’s tracking/management software."</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0" workbookViewId="0" showGridLines="true" showRowColHeaders="0">
      <pane ySplit="10" topLeftCell="A11" activePane="bottomLeft" state="frozen"/>
      <selection pane="bottomLeft" activeCell="I11" sqref="I11:I26"/>
    </sheetView>
  </sheetViews>
  <sheetFormatPr defaultRowHeight="14.4" outlineLevelRow="0" outlineLevelCol="0"/>
  <cols>
    <col min="2" max="2" width="9.10" hidden="true" style="0"/>
    <col min="3" max="3" width="10" customWidth="true" style="0"/>
    <col min="4" max="4" width="66" customWidth="true" style="0"/>
    <col min="5" max="5" width="9.10" hidden="true" style="0"/>
    <col min="6" max="6" width="25" customWidth="true" style="0"/>
    <col min="7" max="7" width="66" customWidth="true" style="0"/>
    <col min="8" max="8" width="40" customWidth="true" style="0"/>
    <col min="9" max="9" width="9.10" hidden="true" style="0"/>
  </cols>
  <sheetData>
    <row r="2" spans="1:9">
      <c r="C2" s="4" t="s">
        <v>71</v>
      </c>
    </row>
    <row r="3" spans="1:9" hidden="true"/>
    <row r="4" spans="1:9" hidden="true"/>
    <row r="5" spans="1:9" hidden="true"/>
    <row r="6" spans="1:9" hidden="true"/>
    <row r="7" spans="1:9" hidden="true"/>
    <row r="8" spans="1:9" hidden="true"/>
    <row r="10" spans="1:9" customHeight="1" ht="32">
      <c r="C10" s="10" t="s">
        <v>16</v>
      </c>
      <c r="D10" s="10" t="s">
        <v>17</v>
      </c>
      <c r="E10" s="10" t="s">
        <v>11</v>
      </c>
      <c r="F10" s="11" t="s">
        <v>18</v>
      </c>
      <c r="G10" s="11" t="s">
        <v>19</v>
      </c>
      <c r="H10" s="11" t="s">
        <v>20</v>
      </c>
      <c r="I10" t="s">
        <v>11</v>
      </c>
    </row>
    <row r="11" spans="1:9">
      <c r="B11" s="1">
        <v>1470265</v>
      </c>
      <c r="C11" s="7" t="s">
        <v>72</v>
      </c>
      <c r="D11" s="18" t="s">
        <v>23</v>
      </c>
      <c r="E11" s="8"/>
      <c r="F11" s="12" t="s">
        <v>21</v>
      </c>
      <c r="G11" s="13"/>
      <c r="H11" s="19" t="str">
        <f>IF(AND(
            OR(OFFSET($H11,0,-2) = "-",OFFSET($H11,0,-2) = ""),OFFSET($H11,0,-1) = ""),"Incomplete","Complete")</f>
        <v>0</v>
      </c>
      <c r="I11" s="1">
        <v>1</v>
      </c>
    </row>
    <row r="12" spans="1:9">
      <c r="B12" s="1">
        <v>1470266</v>
      </c>
      <c r="C12" s="7" t="s">
        <v>73</v>
      </c>
      <c r="D12" s="18" t="s">
        <v>25</v>
      </c>
      <c r="E12" s="8"/>
      <c r="F12" s="12" t="s">
        <v>21</v>
      </c>
      <c r="G12" s="13"/>
      <c r="H12" s="19" t="str">
        <f>IF(AND(
            OR(OFFSET($H12,0,-2) = "-",OFFSET($H12,0,-2) = ""),OFFSET($H12,0,-1) = ""),"Incomplete","Complete")</f>
        <v>0</v>
      </c>
      <c r="I12" s="1">
        <v>0</v>
      </c>
    </row>
    <row r="13" spans="1:9">
      <c r="B13" s="1">
        <v>1470267</v>
      </c>
      <c r="C13" s="7" t="s">
        <v>74</v>
      </c>
      <c r="D13" s="18" t="s">
        <v>27</v>
      </c>
      <c r="E13" s="8"/>
      <c r="F13" s="12"/>
      <c r="G13" s="13"/>
      <c r="H13" s="19" t="str">
        <f>IF(AND(ISNA(MATCH(OFFSET($H13,0,-2)&amp;"",responseOption0,0)),NOT(TRIM(OFFSET($H13,0,-2)) = "")),"Response must be one of "&amp;INDEX(responseValidationRulesGroup0,4,1),IF(AND(IF(ISNA(INDEX(responseValidationRulesGroup0,MATCH(OFFSET($H13,0,-2)&amp;"",responseOption0,0),2)),FALSE,INDEX(responseValidationRulesGroup0,MATCH(OFFSET($H13,0,-2)&amp;"",responseOption0,0),2)),TRIM(OFFSET($H13,0,-1)) = ""),"A comment is required for this response",IF(IF(ISNA(INDEX(responseValidationRulesGroup0,MATCH(OFFSET($H13,0,-2)&amp;"",responseOption0,0),3)),FALSE,INDEX(responseValidationRulesGroup0,MATCH(OFFSET($H13,0,-2)&amp;"",responseOption0,0),3)),IF(TRIM(OFFSET($H13,0,-1)) = "","Complete","The comment must be left blank for this response"),IF(TRIM(OFFSET($H13,0,-2))="","Incomplete", "Complete"))))</f>
        <v>0</v>
      </c>
      <c r="I13" s="1">
        <v>1</v>
      </c>
    </row>
    <row r="14" spans="1:9">
      <c r="B14" s="1">
        <v>1470268</v>
      </c>
      <c r="C14" s="7" t="s">
        <v>75</v>
      </c>
      <c r="D14" s="18" t="s">
        <v>29</v>
      </c>
      <c r="E14" s="8"/>
      <c r="F14" s="12"/>
      <c r="G14" s="13"/>
      <c r="H14" s="19" t="str">
        <f>IF(AND(ISNA(MATCH(OFFSET($H14,0,-2)&amp;"",responseOption1,0)),NOT(TRIM(OFFSET($H14,0,-2)) = "")),"Response must be one of "&amp;INDEX(responseValidationRulesGroup1,3,1),IF(AND(IF(ISNA(INDEX(responseValidationRulesGroup1,MATCH(OFFSET($H14,0,-2)&amp;"",responseOption1,0),2)),FALSE,INDEX(responseValidationRulesGroup1,MATCH(OFFSET($H14,0,-2)&amp;"",responseOption1,0),2)),TRIM(OFFSET($H14,0,-1)) = ""),"A comment is required for this response",IF(IF(ISNA(INDEX(responseValidationRulesGroup1,MATCH(OFFSET($H14,0,-2)&amp;"",responseOption1,0),3)),FALSE,INDEX(responseValidationRulesGroup1,MATCH(OFFSET($H14,0,-2)&amp;"",responseOption1,0),3)),IF(TRIM(OFFSET($H14,0,-1)) = "","Complete","The comment must be left blank for this response"),IF(TRIM(OFFSET($H14,0,-2))="","Incomplete", "Complete"))))</f>
        <v>0</v>
      </c>
      <c r="I14" s="1">
        <v>0</v>
      </c>
    </row>
    <row r="15" spans="1:9">
      <c r="B15" s="1">
        <v>1470269</v>
      </c>
      <c r="C15" s="7" t="s">
        <v>76</v>
      </c>
      <c r="D15" s="18" t="s">
        <v>31</v>
      </c>
      <c r="E15" s="8"/>
      <c r="F15" s="12" t="s">
        <v>21</v>
      </c>
      <c r="G15" s="13"/>
      <c r="H15" s="19" t="str">
        <f>IF(AND(
            OR(OFFSET($H15,0,-2) = "-",OFFSET($H15,0,-2) = ""),OFFSET($H15,0,-1) = ""),"Incomplete","Complete")</f>
        <v>0</v>
      </c>
      <c r="I15" s="1">
        <v>1</v>
      </c>
    </row>
    <row r="16" spans="1:9">
      <c r="B16" s="1">
        <v>1470270</v>
      </c>
      <c r="C16" s="7" t="s">
        <v>77</v>
      </c>
      <c r="D16" s="18" t="s">
        <v>33</v>
      </c>
      <c r="E16" s="8"/>
      <c r="F16" s="12"/>
      <c r="G16" s="13"/>
      <c r="H16" s="19" t="str">
        <f>IF(AND(ISNA(MATCH(OFFSET($H16,0,-2)&amp;"",responseOption1,0)),NOT(TRIM(OFFSET($H16,0,-2)) = "")),"Response must be one of "&amp;INDEX(responseValidationRulesGroup1,3,1),IF(AND(IF(ISNA(INDEX(responseValidationRulesGroup1,MATCH(OFFSET($H16,0,-2)&amp;"",responseOption1,0),2)),FALSE,INDEX(responseValidationRulesGroup1,MATCH(OFFSET($H16,0,-2)&amp;"",responseOption1,0),2)),TRIM(OFFSET($H16,0,-1)) = ""),"A comment is required for this response",IF(IF(ISNA(INDEX(responseValidationRulesGroup1,MATCH(OFFSET($H16,0,-2)&amp;"",responseOption1,0),3)),FALSE,INDEX(responseValidationRulesGroup1,MATCH(OFFSET($H16,0,-2)&amp;"",responseOption1,0),3)),IF(TRIM(OFFSET($H16,0,-1)) = "","Complete","The comment must be left blank for this response"),IF(TRIM(OFFSET($H16,0,-2))="","Incomplete", "Complete"))))</f>
        <v>0</v>
      </c>
      <c r="I16" s="1">
        <v>0</v>
      </c>
    </row>
    <row r="17" spans="1:9">
      <c r="B17" s="1">
        <v>1470271</v>
      </c>
      <c r="C17" s="7" t="s">
        <v>78</v>
      </c>
      <c r="D17" s="18" t="s">
        <v>35</v>
      </c>
      <c r="E17" s="8"/>
      <c r="F17" s="12"/>
      <c r="G17" s="13"/>
      <c r="H17" s="19" t="str">
        <f>IF(AND(ISNA(MATCH(OFFSET($H17,0,-2)&amp;"",responseOption1,0)),NOT(TRIM(OFFSET($H17,0,-2)) = "")),"Response must be one of "&amp;INDEX(responseValidationRulesGroup1,3,1),IF(AND(IF(ISNA(INDEX(responseValidationRulesGroup1,MATCH(OFFSET($H17,0,-2)&amp;"",responseOption1,0),2)),FALSE,INDEX(responseValidationRulesGroup1,MATCH(OFFSET($H17,0,-2)&amp;"",responseOption1,0),2)),TRIM(OFFSET($H17,0,-1)) = ""),"A comment is required for this response",IF(IF(ISNA(INDEX(responseValidationRulesGroup1,MATCH(OFFSET($H17,0,-2)&amp;"",responseOption1,0),3)),FALSE,INDEX(responseValidationRulesGroup1,MATCH(OFFSET($H17,0,-2)&amp;"",responseOption1,0),3)),IF(TRIM(OFFSET($H17,0,-1)) = "","Complete","The comment must be left blank for this response"),IF(TRIM(OFFSET($H17,0,-2))="","Incomplete", "Complete"))))</f>
        <v>0</v>
      </c>
      <c r="I17" s="1">
        <v>1</v>
      </c>
    </row>
    <row r="18" spans="1:9">
      <c r="B18" s="1">
        <v>1470272</v>
      </c>
      <c r="C18" s="7" t="s">
        <v>79</v>
      </c>
      <c r="D18" s="18" t="s">
        <v>37</v>
      </c>
      <c r="E18" s="8"/>
      <c r="F18" s="12"/>
      <c r="G18" s="13"/>
      <c r="H18" s="19" t="str">
        <f>IF(AND(ISNA(MATCH(OFFSET($H18,0,-2)&amp;"",responseOption1,0)),NOT(TRIM(OFFSET($H18,0,-2)) = "")),"Response must be one of "&amp;INDEX(responseValidationRulesGroup1,3,1),IF(AND(IF(ISNA(INDEX(responseValidationRulesGroup1,MATCH(OFFSET($H18,0,-2)&amp;"",responseOption1,0),2)),FALSE,INDEX(responseValidationRulesGroup1,MATCH(OFFSET($H18,0,-2)&amp;"",responseOption1,0),2)),TRIM(OFFSET($H18,0,-1)) = ""),"A comment is required for this response",IF(IF(ISNA(INDEX(responseValidationRulesGroup1,MATCH(OFFSET($H18,0,-2)&amp;"",responseOption1,0),3)),FALSE,INDEX(responseValidationRulesGroup1,MATCH(OFFSET($H18,0,-2)&amp;"",responseOption1,0),3)),IF(TRIM(OFFSET($H18,0,-1)) = "","Complete","The comment must be left blank for this response"),IF(TRIM(OFFSET($H18,0,-2))="","Incomplete", "Complete"))))</f>
        <v>0</v>
      </c>
      <c r="I18" s="1">
        <v>0</v>
      </c>
    </row>
    <row r="19" spans="1:9">
      <c r="B19" s="1">
        <v>1470273</v>
      </c>
      <c r="C19" s="7" t="s">
        <v>80</v>
      </c>
      <c r="D19" s="18" t="s">
        <v>39</v>
      </c>
      <c r="E19" s="8"/>
      <c r="F19" s="12"/>
      <c r="G19" s="13"/>
      <c r="H19" s="19" t="str">
        <f>IF(AND(ISNA(MATCH(OFFSET($H19,0,-2)&amp;"",responseOption1,0)),NOT(TRIM(OFFSET($H19,0,-2)) = "")),"Response must be one of "&amp;INDEX(responseValidationRulesGroup1,3,1),IF(AND(IF(ISNA(INDEX(responseValidationRulesGroup1,MATCH(OFFSET($H19,0,-2)&amp;"",responseOption1,0),2)),FALSE,INDEX(responseValidationRulesGroup1,MATCH(OFFSET($H19,0,-2)&amp;"",responseOption1,0),2)),TRIM(OFFSET($H19,0,-1)) = ""),"A comment is required for this response",IF(IF(ISNA(INDEX(responseValidationRulesGroup1,MATCH(OFFSET($H19,0,-2)&amp;"",responseOption1,0),3)),FALSE,INDEX(responseValidationRulesGroup1,MATCH(OFFSET($H19,0,-2)&amp;"",responseOption1,0),3)),IF(TRIM(OFFSET($H19,0,-1)) = "","Complete","The comment must be left blank for this response"),IF(TRIM(OFFSET($H19,0,-2))="","Incomplete", "Complete"))))</f>
        <v>0</v>
      </c>
      <c r="I19" s="1">
        <v>1</v>
      </c>
    </row>
    <row r="20" spans="1:9">
      <c r="B20" s="1">
        <v>1470274</v>
      </c>
      <c r="C20" s="7" t="s">
        <v>81</v>
      </c>
      <c r="D20" s="18" t="s">
        <v>41</v>
      </c>
      <c r="E20" s="8"/>
      <c r="F20" s="12"/>
      <c r="G20" s="13"/>
      <c r="H20" s="19" t="str">
        <f>IF(AND(ISNA(MATCH(OFFSET($H20,0,-2)&amp;"",responseOption1,0)),NOT(TRIM(OFFSET($H20,0,-2)) = "")),"Response must be one of "&amp;INDEX(responseValidationRulesGroup1,3,1),IF(AND(IF(ISNA(INDEX(responseValidationRulesGroup1,MATCH(OFFSET($H20,0,-2)&amp;"",responseOption1,0),2)),FALSE,INDEX(responseValidationRulesGroup1,MATCH(OFFSET($H20,0,-2)&amp;"",responseOption1,0),2)),TRIM(OFFSET($H20,0,-1)) = ""),"A comment is required for this response",IF(IF(ISNA(INDEX(responseValidationRulesGroup1,MATCH(OFFSET($H20,0,-2)&amp;"",responseOption1,0),3)),FALSE,INDEX(responseValidationRulesGroup1,MATCH(OFFSET($H20,0,-2)&amp;"",responseOption1,0),3)),IF(TRIM(OFFSET($H20,0,-1)) = "","Complete","The comment must be left blank for this response"),IF(TRIM(OFFSET($H20,0,-2))="","Incomplete", "Complete"))))</f>
        <v>0</v>
      </c>
      <c r="I20" s="1">
        <v>0</v>
      </c>
    </row>
    <row r="21" spans="1:9">
      <c r="B21" s="1">
        <v>1470275</v>
      </c>
      <c r="C21" s="7" t="s">
        <v>82</v>
      </c>
      <c r="D21" s="18" t="s">
        <v>43</v>
      </c>
      <c r="E21" s="8"/>
      <c r="F21" s="12"/>
      <c r="G21" s="13"/>
      <c r="H21" s="19" t="str">
        <f>IF(AND(ISNA(MATCH(OFFSET($H21,0,-2)&amp;"",responseOption1,0)),NOT(TRIM(OFFSET($H21,0,-2)) = "")),"Response must be one of "&amp;INDEX(responseValidationRulesGroup1,3,1),IF(AND(IF(ISNA(INDEX(responseValidationRulesGroup1,MATCH(OFFSET($H21,0,-2)&amp;"",responseOption1,0),2)),FALSE,INDEX(responseValidationRulesGroup1,MATCH(OFFSET($H21,0,-2)&amp;"",responseOption1,0),2)),TRIM(OFFSET($H21,0,-1)) = ""),"A comment is required for this response",IF(IF(ISNA(INDEX(responseValidationRulesGroup1,MATCH(OFFSET($H21,0,-2)&amp;"",responseOption1,0),3)),FALSE,INDEX(responseValidationRulesGroup1,MATCH(OFFSET($H21,0,-2)&amp;"",responseOption1,0),3)),IF(TRIM(OFFSET($H21,0,-1)) = "","Complete","The comment must be left blank for this response"),IF(TRIM(OFFSET($H21,0,-2))="","Incomplete", "Complete"))))</f>
        <v>0</v>
      </c>
      <c r="I21" s="1">
        <v>1</v>
      </c>
    </row>
    <row r="22" spans="1:9">
      <c r="B22" s="1">
        <v>1470276</v>
      </c>
      <c r="C22" s="7" t="s">
        <v>83</v>
      </c>
      <c r="D22" s="18" t="s">
        <v>45</v>
      </c>
      <c r="E22" s="8"/>
      <c r="F22" s="12"/>
      <c r="G22" s="13"/>
      <c r="H22" s="19" t="str">
        <f>IF(AND(ISNA(MATCH(OFFSET($H22,0,-2)&amp;"",responseOption2,0)),NOT(TRIM(OFFSET($H22,0,-2)) = "")),"Response must be one of "&amp;INDEX(responseValidationRulesGroup2,5,1),IF(AND(IF(ISNA(INDEX(responseValidationRulesGroup2,MATCH(OFFSET($H22,0,-2)&amp;"",responseOption2,0),2)),FALSE,INDEX(responseValidationRulesGroup2,MATCH(OFFSET($H22,0,-2)&amp;"",responseOption2,0),2)),TRIM(OFFSET($H22,0,-1)) = ""),"A comment is required for this response",IF(IF(ISNA(INDEX(responseValidationRulesGroup2,MATCH(OFFSET($H22,0,-2)&amp;"",responseOption2,0),3)),FALSE,INDEX(responseValidationRulesGroup2,MATCH(OFFSET($H22,0,-2)&amp;"",responseOption2,0),3)),IF(TRIM(OFFSET($H22,0,-1)) = "","Complete","The comment must be left blank for this response"),IF(TRIM(OFFSET($H22,0,-2))="","Incomplete", "Complete"))))</f>
        <v>0</v>
      </c>
      <c r="I22" s="1">
        <v>0</v>
      </c>
    </row>
    <row r="23" spans="1:9">
      <c r="B23" s="1">
        <v>1470277</v>
      </c>
      <c r="C23" s="7" t="s">
        <v>84</v>
      </c>
      <c r="D23" s="18" t="s">
        <v>47</v>
      </c>
      <c r="E23" s="8"/>
      <c r="F23" s="12"/>
      <c r="G23" s="13"/>
      <c r="H23" s="19" t="str">
        <f>IF(AND(ISNA(MATCH(OFFSET($H23,0,-2)&amp;"",responseOption3,0)),NOT(TRIM(OFFSET($H23,0,-2)) = "")),"Response must be one of "&amp;INDEX(responseValidationRulesGroup3,5,1),IF(AND(IF(ISNA(INDEX(responseValidationRulesGroup3,MATCH(OFFSET($H23,0,-2)&amp;"",responseOption3,0),2)),FALSE,INDEX(responseValidationRulesGroup3,MATCH(OFFSET($H23,0,-2)&amp;"",responseOption3,0),2)),TRIM(OFFSET($H23,0,-1)) = ""),"A comment is required for this response",IF(IF(ISNA(INDEX(responseValidationRulesGroup3,MATCH(OFFSET($H23,0,-2)&amp;"",responseOption3,0),3)),FALSE,INDEX(responseValidationRulesGroup3,MATCH(OFFSET($H23,0,-2)&amp;"",responseOption3,0),3)),IF(TRIM(OFFSET($H23,0,-1)) = "","Complete","The comment must be left blank for this response"),IF(TRIM(OFFSET($H23,0,-2))="","Incomplete", "Complete"))))</f>
        <v>0</v>
      </c>
      <c r="I23" s="1">
        <v>1</v>
      </c>
    </row>
    <row r="24" spans="1:9">
      <c r="B24" s="1">
        <v>1470278</v>
      </c>
      <c r="C24" s="7" t="s">
        <v>85</v>
      </c>
      <c r="D24" s="18" t="s">
        <v>49</v>
      </c>
      <c r="E24" s="8"/>
      <c r="F24" s="12"/>
      <c r="G24" s="13"/>
      <c r="H24" s="19" t="str">
        <f>IF(AND(ISNA(MATCH(OFFSET($H24,0,-2)&amp;"",responseOption4,0)),NOT(TRIM(OFFSET($H24,0,-2)) = "")),"Response must be one of "&amp;INDEX(responseValidationRulesGroup4,9,1),IF(AND(IF(ISNA(INDEX(responseValidationRulesGroup4,MATCH(OFFSET($H24,0,-2)&amp;"",responseOption4,0),2)),FALSE,INDEX(responseValidationRulesGroup4,MATCH(OFFSET($H24,0,-2)&amp;"",responseOption4,0),2)),TRIM(OFFSET($H24,0,-1)) = ""),"A comment is required for this response",IF(IF(ISNA(INDEX(responseValidationRulesGroup4,MATCH(OFFSET($H24,0,-2)&amp;"",responseOption4,0),3)),FALSE,INDEX(responseValidationRulesGroup4,MATCH(OFFSET($H24,0,-2)&amp;"",responseOption4,0),3)),IF(TRIM(OFFSET($H24,0,-1)) = "","Complete","The comment must be left blank for this response"),IF(TRIM(OFFSET($H24,0,-2))="","Incomplete", "Complete"))))</f>
        <v>0</v>
      </c>
      <c r="I24" s="1">
        <v>0</v>
      </c>
    </row>
    <row r="25" spans="1:9">
      <c r="B25" s="1">
        <v>1470279</v>
      </c>
      <c r="C25" s="7" t="s">
        <v>86</v>
      </c>
      <c r="D25" s="18" t="s">
        <v>51</v>
      </c>
      <c r="E25" s="8"/>
      <c r="F25" s="12" t="s">
        <v>21</v>
      </c>
      <c r="G25" s="13"/>
      <c r="H25" s="19" t="str">
        <f>IF(AND(
            OR(OFFSET($H25,0,-2) = "-",OFFSET($H25,0,-2) = ""),OFFSET($H25,0,-1) = ""),"Incomplete","Complete")</f>
        <v>0</v>
      </c>
      <c r="I25" s="1">
        <v>1</v>
      </c>
    </row>
    <row r="26" spans="1:9">
      <c r="B26" s="1">
        <v>1470280</v>
      </c>
      <c r="C26" s="7" t="s">
        <v>87</v>
      </c>
      <c r="D26" s="18" t="s">
        <v>53</v>
      </c>
      <c r="E26" s="8"/>
      <c r="F26" s="12"/>
      <c r="G26" s="13"/>
      <c r="H26" s="19" t="str">
        <f>IF(AND(ISNA(MATCH(OFFSET($H26,0,-2)&amp;"",responseOption5,0)),NOT(TRIM(OFFSET($H26,0,-2)) = "")),"Response must be one of "&amp;INDEX(responseValidationRulesGroup5,3,1),IF(AND(IF(ISNA(INDEX(responseValidationRulesGroup5,MATCH(OFFSET($H26,0,-2)&amp;"",responseOption5,0),2)),FALSE,INDEX(responseValidationRulesGroup5,MATCH(OFFSET($H26,0,-2)&amp;"",responseOption5,0),2)),TRIM(OFFSET($H26,0,-1)) = ""),"A comment is required for this response",IF(IF(ISNA(INDEX(responseValidationRulesGroup5,MATCH(OFFSET($H26,0,-2)&amp;"",responseOption5,0),3)),FALSE,INDEX(responseValidationRulesGroup5,MATCH(OFFSET($H26,0,-2)&amp;"",responseOption5,0),3)),IF(TRIM(OFFSET($H26,0,-1)) = "","Complete","The comment must be left blank for this response"),IF(TRIM(OFFSET($H26,0,-2))="","Incomplete", "Complete"))))</f>
        <v>0</v>
      </c>
      <c r="I26" s="1">
        <v>0</v>
      </c>
    </row>
    <row r="27" spans="1:9" customHeight="1" ht="27">
      <c r="B27">
        <v>-1</v>
      </c>
      <c r="C27" s="14" t="str">
        <f>COUNTIF(I11:I26,"&lt;&gt;-1")</f>
        <v>0</v>
      </c>
      <c r="D27" s="15"/>
      <c r="E27" s="16"/>
      <c r="F27" s="17" t="str">
        <f>IF(C27=0,1,(COUNTIF(H11:H26,TRUE)+COUNTIF(H11:H26,"Complete")) / (C27))</f>
        <v>0</v>
      </c>
      <c r="G27" s="15"/>
      <c r="H27" s="15"/>
    </row>
  </sheetData>
  <sheetProtection password="E36C" sheet="1" objects="1" scenarios="1" formatCells="1" formatColumns="1" formatRows="1" insertColumns="1" insertRows="1" insertHyperlinks="0" deleteColumns="1" deleteRows="1" sort="1" autoFilter="1" pivotTables="1" selectLockedCells="0" selectUnlockedCells="0"/>
  <mergeCells>
    <mergeCell ref="C27:D27"/>
    <mergeCell ref="F27:G27"/>
  </mergeCells>
  <conditionalFormatting sqref="C11:G26">
    <cfRule type="expression" dxfId="12" priority="1">
      <formula>$I11=1</formula>
    </cfRule>
  </conditionalFormatting>
  <conditionalFormatting sqref="H11:H26">
    <cfRule type="expression" dxfId="13" priority="2">
      <formula>$H11 ="Complete"</formula>
    </cfRule>
    <cfRule type="expression" dxfId="14" priority="3">
      <formula>$H11=1</formula>
    </cfRule>
    <cfRule type="expression" dxfId="15" priority="4">
      <formula>$H11</formula>
    </cfRule>
    <cfRule type="expression" dxfId="16" priority="5">
      <formula>AND(NOT(ISBLANK($H11)), NOT($H11))</formula>
    </cfRule>
    <cfRule type="expression" dxfId="17" priority="6">
      <formula>NOT(ISBLANK($H11))</formula>
    </cfRule>
  </conditionalFormatting>
  <dataValidations count="7">
    <dataValidation type="list" errorStyle="stop" operator="between" allowBlank="0" showDropDown="0" showInputMessage="0" showErrorMessage="1" errorTitle="Error - Invalid Input" error="Please select an item from the drop-down list." sqref="F24">
      <formula1>"A. Labpack,B. Gas Cylinders,C. Mercury Lamps,D. “Bulk” liquids (5-55 gallon drums),E. “Bulk” solids (5-55 gallon drums),F. Batteries,All of the Above,Other (please specify indicating ""A-F"")"</formula1>
    </dataValidation>
    <dataValidation type="list" errorStyle="stop" operator="between" allowBlank="0" showDropDown="0" showInputMessage="0" showErrorMessage="1" errorTitle="Error - Invalid Input" error="Please select an item from the drop-down list." sqref="F26">
      <formula1>"Yes (Please provide the client contact name &amp; phone number/email address),No"</formula1>
    </dataValidation>
    <dataValidation type="list" errorStyle="stop" operator="between" allowBlank="0" showDropDown="0" showInputMessage="0" showErrorMessage="1" errorTitle="Error - Invalid Input" error="Please select an item from the drop-down list." sqref="F14">
      <formula1>"Yes,No"</formula1>
    </dataValidation>
    <dataValidation type="list" errorStyle="stop" operator="between" allowBlank="0" showDropDown="0" showInputMessage="0" showErrorMessage="1" errorTitle="Error - Invalid Input" error="Please select an item from the drop-down list." sqref="F16:F21">
      <formula1>"Yes,No"</formula1>
    </dataValidation>
    <dataValidation type="list" errorStyle="stop" operator="between" allowBlank="0" showDropDown="0" showInputMessage="0" showErrorMessage="1" errorTitle="Error - Invalid Input" error="Please select an item from the drop-down list." sqref="F23">
      <formula1>"Inspection (containers and/or secondary containment and/or general security).,Housekeeping (basic cleaning of waste storage areas and/or spill cleanup).,Both,N/A"</formula1>
    </dataValidation>
    <dataValidation type="list" errorStyle="stop" operator="between" allowBlank="0" showDropDown="0" showInputMessage="0" showErrorMessage="1" errorTitle="Error - Invalid Input" error="Please select an item from the drop-down list." sqref="F13">
      <formula1>"University,Research &amp; Development,Other (please specify)"</formula1>
    </dataValidation>
    <dataValidation type="list" errorStyle="stop" operator="between" allowBlank="0" showDropDown="0" showInputMessage="0" showErrorMessage="1" errorTitle="Error - Invalid Input" error="Please select an item from the drop-down list." sqref="F22">
      <formula1>"No,Client’s system is paper only.,Client has own tracking/management software.,Client uses vendor’s tracking/management software."</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
  <sheetViews>
    <sheetView tabSelected="0" workbookViewId="0" showGridLines="true" showRowColHeaders="1">
      <selection activeCell="A1" sqref="A1:R9"/>
    </sheetView>
  </sheetViews>
  <sheetFormatPr defaultRowHeight="14.4" outlineLevelRow="0" outlineLevelCol="0"/>
  <sheetData>
    <row r="1" spans="1:18">
      <c r="A1" s="31" t="s">
        <v>88</v>
      </c>
      <c r="B1" s="1" t="str">
        <f>FALSE()</f>
        <v>0</v>
      </c>
      <c r="C1" s="1" t="str">
        <f>TRUE()</f>
        <v>0</v>
      </c>
      <c r="D1" s="31" t="s">
        <v>92</v>
      </c>
      <c r="E1" s="1" t="str">
        <f>FALSE()</f>
        <v>0</v>
      </c>
      <c r="F1" s="1" t="str">
        <f>TRUE()</f>
        <v>0</v>
      </c>
      <c r="G1" s="31" t="s">
        <v>93</v>
      </c>
      <c r="H1" s="1" t="str">
        <f>FALSE()</f>
        <v>0</v>
      </c>
      <c r="I1" s="1" t="str">
        <f>TRUE()</f>
        <v>0</v>
      </c>
      <c r="J1" s="31" t="s">
        <v>99</v>
      </c>
      <c r="K1" s="1" t="str">
        <f>FALSE()</f>
        <v>0</v>
      </c>
      <c r="L1" s="1" t="str">
        <f>TRUE()</f>
        <v>0</v>
      </c>
      <c r="M1" s="31" t="s">
        <v>104</v>
      </c>
      <c r="N1" s="1" t="str">
        <f>FALSE()</f>
        <v>0</v>
      </c>
      <c r="O1" s="1" t="str">
        <f>TRUE()</f>
        <v>0</v>
      </c>
      <c r="P1" s="31" t="s">
        <v>113</v>
      </c>
      <c r="Q1" s="1" t="str">
        <f>TRUE()</f>
        <v>0</v>
      </c>
      <c r="R1" s="1" t="str">
        <f>FALSE()</f>
        <v>0</v>
      </c>
    </row>
    <row r="2" spans="1:18">
      <c r="A2" s="31" t="s">
        <v>89</v>
      </c>
      <c r="B2" s="1" t="str">
        <f>FALSE()</f>
        <v>0</v>
      </c>
      <c r="C2" s="1" t="str">
        <f>TRUE()</f>
        <v>0</v>
      </c>
      <c r="D2" s="31" t="s">
        <v>93</v>
      </c>
      <c r="E2" s="1" t="str">
        <f>FALSE()</f>
        <v>0</v>
      </c>
      <c r="F2" s="1" t="str">
        <f>TRUE()</f>
        <v>0</v>
      </c>
      <c r="G2" s="31" t="s">
        <v>95</v>
      </c>
      <c r="H2" s="1" t="str">
        <f>FALSE()</f>
        <v>0</v>
      </c>
      <c r="I2" s="1" t="str">
        <f>TRUE()</f>
        <v>0</v>
      </c>
      <c r="J2" s="31" t="s">
        <v>100</v>
      </c>
      <c r="K2" s="1" t="str">
        <f>FALSE()</f>
        <v>0</v>
      </c>
      <c r="L2" s="1" t="str">
        <f>TRUE()</f>
        <v>0</v>
      </c>
      <c r="M2" s="31" t="s">
        <v>105</v>
      </c>
      <c r="N2" s="1" t="str">
        <f>FALSE()</f>
        <v>0</v>
      </c>
      <c r="O2" s="1" t="str">
        <f>TRUE()</f>
        <v>0</v>
      </c>
      <c r="P2" s="31" t="s">
        <v>93</v>
      </c>
      <c r="Q2" s="1" t="str">
        <f>FALSE()</f>
        <v>0</v>
      </c>
      <c r="R2" s="1" t="str">
        <f>TRUE()</f>
        <v>0</v>
      </c>
    </row>
    <row r="3" spans="1:18">
      <c r="A3" s="31" t="s">
        <v>90</v>
      </c>
      <c r="B3" s="1" t="str">
        <f>TRUE()</f>
        <v>0</v>
      </c>
      <c r="C3" s="1" t="str">
        <f>FALSE()</f>
        <v>0</v>
      </c>
      <c r="D3" s="1" t="s">
        <v>94</v>
      </c>
      <c r="E3" s="1"/>
      <c r="F3" s="1"/>
      <c r="G3" s="31" t="s">
        <v>96</v>
      </c>
      <c r="H3" s="1" t="str">
        <f>FALSE()</f>
        <v>0</v>
      </c>
      <c r="I3" s="1" t="str">
        <f>TRUE()</f>
        <v>0</v>
      </c>
      <c r="J3" s="31" t="s">
        <v>101</v>
      </c>
      <c r="K3" s="1" t="str">
        <f>FALSE()</f>
        <v>0</v>
      </c>
      <c r="L3" s="1" t="str">
        <f>TRUE()</f>
        <v>0</v>
      </c>
      <c r="M3" s="31" t="s">
        <v>106</v>
      </c>
      <c r="N3" s="1" t="str">
        <f>FALSE()</f>
        <v>0</v>
      </c>
      <c r="O3" s="1" t="str">
        <f>TRUE()</f>
        <v>0</v>
      </c>
      <c r="P3" s="1" t="s">
        <v>114</v>
      </c>
      <c r="Q3" s="1"/>
      <c r="R3" s="1"/>
    </row>
    <row r="4" spans="1:18">
      <c r="A4" s="1" t="s">
        <v>91</v>
      </c>
      <c r="B4" s="1"/>
      <c r="C4" s="1"/>
      <c r="D4" s="1"/>
      <c r="E4" s="1"/>
      <c r="F4" s="1"/>
      <c r="G4" s="31" t="s">
        <v>97</v>
      </c>
      <c r="H4" s="1" t="str">
        <f>FALSE()</f>
        <v>0</v>
      </c>
      <c r="I4" s="1" t="str">
        <f>TRUE()</f>
        <v>0</v>
      </c>
      <c r="J4" s="31" t="s">
        <v>102</v>
      </c>
      <c r="K4" s="1" t="str">
        <f>FALSE()</f>
        <v>0</v>
      </c>
      <c r="L4" s="1" t="str">
        <f>TRUE()</f>
        <v>0</v>
      </c>
      <c r="M4" s="31" t="s">
        <v>107</v>
      </c>
      <c r="N4" s="1" t="str">
        <f>FALSE()</f>
        <v>0</v>
      </c>
      <c r="O4" s="1" t="str">
        <f>TRUE()</f>
        <v>0</v>
      </c>
      <c r="P4" s="1"/>
      <c r="Q4" s="1"/>
      <c r="R4" s="1"/>
    </row>
    <row r="5" spans="1:18">
      <c r="A5" s="1"/>
      <c r="B5" s="1"/>
      <c r="C5" s="1"/>
      <c r="D5" s="1"/>
      <c r="E5" s="1"/>
      <c r="F5" s="1"/>
      <c r="G5" s="1" t="s">
        <v>98</v>
      </c>
      <c r="H5" s="1"/>
      <c r="I5" s="1"/>
      <c r="J5" s="1" t="s">
        <v>103</v>
      </c>
      <c r="K5" s="1"/>
      <c r="L5" s="1"/>
      <c r="M5" s="31" t="s">
        <v>108</v>
      </c>
      <c r="N5" s="1" t="str">
        <f>FALSE()</f>
        <v>0</v>
      </c>
      <c r="O5" s="1" t="str">
        <f>TRUE()</f>
        <v>0</v>
      </c>
      <c r="P5" s="1"/>
      <c r="Q5" s="1"/>
      <c r="R5" s="1"/>
    </row>
    <row r="6" spans="1:18">
      <c r="A6" s="1"/>
      <c r="B6" s="1"/>
      <c r="C6" s="1"/>
      <c r="D6" s="1"/>
      <c r="E6" s="1"/>
      <c r="F6" s="1"/>
      <c r="G6" s="1"/>
      <c r="H6" s="1"/>
      <c r="I6" s="1"/>
      <c r="J6" s="1"/>
      <c r="K6" s="1"/>
      <c r="L6" s="1"/>
      <c r="M6" s="31" t="s">
        <v>109</v>
      </c>
      <c r="N6" s="1" t="str">
        <f>FALSE()</f>
        <v>0</v>
      </c>
      <c r="O6" s="1" t="str">
        <f>TRUE()</f>
        <v>0</v>
      </c>
      <c r="P6" s="1"/>
      <c r="Q6" s="1"/>
      <c r="R6" s="1"/>
    </row>
    <row r="7" spans="1:18">
      <c r="A7" s="1"/>
      <c r="B7" s="1"/>
      <c r="C7" s="1"/>
      <c r="D7" s="1"/>
      <c r="E7" s="1"/>
      <c r="F7" s="1"/>
      <c r="G7" s="1"/>
      <c r="H7" s="1"/>
      <c r="I7" s="1"/>
      <c r="J7" s="1"/>
      <c r="K7" s="1"/>
      <c r="L7" s="1"/>
      <c r="M7" s="31" t="s">
        <v>110</v>
      </c>
      <c r="N7" s="1" t="str">
        <f>FALSE()</f>
        <v>0</v>
      </c>
      <c r="O7" s="1" t="str">
        <f>TRUE()</f>
        <v>0</v>
      </c>
      <c r="P7" s="1"/>
      <c r="Q7" s="1"/>
      <c r="R7" s="1"/>
    </row>
    <row r="8" spans="1:18">
      <c r="A8" s="1"/>
      <c r="B8" s="1"/>
      <c r="C8" s="1"/>
      <c r="D8" s="1"/>
      <c r="E8" s="1"/>
      <c r="F8" s="1"/>
      <c r="G8" s="1"/>
      <c r="H8" s="1"/>
      <c r="I8" s="1"/>
      <c r="J8" s="1"/>
      <c r="K8" s="1"/>
      <c r="L8" s="1"/>
      <c r="M8" s="31" t="s">
        <v>111</v>
      </c>
      <c r="N8" s="1" t="str">
        <f>TRUE()</f>
        <v>0</v>
      </c>
      <c r="O8" s="1" t="str">
        <f>FALSE()</f>
        <v>0</v>
      </c>
      <c r="P8" s="1"/>
      <c r="Q8" s="1"/>
      <c r="R8" s="1"/>
    </row>
    <row r="9" spans="1:18">
      <c r="A9" s="1"/>
      <c r="B9" s="1"/>
      <c r="C9" s="1"/>
      <c r="D9" s="1"/>
      <c r="E9" s="1"/>
      <c r="F9" s="1"/>
      <c r="G9" s="1"/>
      <c r="H9" s="1"/>
      <c r="I9" s="1"/>
      <c r="J9" s="1"/>
      <c r="K9" s="1"/>
      <c r="L9" s="1"/>
      <c r="M9" s="1" t="s">
        <v>112</v>
      </c>
      <c r="N9" s="1"/>
      <c r="O9" s="1"/>
      <c r="P9" s="1"/>
      <c r="Q9" s="1"/>
      <c r="R9" s="1"/>
    </row>
  </sheetData>
  <sheetProtection password="E36C" sheet="1" objects="1" scenarios="1" formatCells="1" formatColumns="1" formatRows="1" insertColumns="1" insertRows="1" insertHyperlinks="1" deleteColumns="1" deleteRows="1" sort="1" autoFilter="1" pivotTables="1" selectLockedCells="1" selectUnlockedCells="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Summary</vt:lpstr>
      <vt:lpstr>1</vt:lpstr>
      <vt:lpstr>2</vt:lpstr>
      <vt:lpstr>3</vt:lpstr>
      <vt:lpstr>Response Options (hidden)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2025-03-13T14:39:03+00:00</dcterms:created>
  <dcterms:modified xsi:type="dcterms:W3CDTF">2025-03-13T14:39:03+00:00</dcterms:modified>
  <dc:title>Questionnaire Response Template</dc:title>
  <dc:description/>
  <dc:subject/>
  <cp:keywords/>
  <cp:category/>
</cp:coreProperties>
</file>