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dminliveunc-my.sharepoint.com/personal/cbbeasle_ad_unc_edu/Documents/Desktop/"/>
    </mc:Choice>
  </mc:AlternateContent>
  <xr:revisionPtr revIDLastSave="0" documentId="8_{AA1103E3-FFC1-470B-8067-02E6AF290A16}" xr6:coauthVersionLast="47" xr6:coauthVersionMax="47" xr10:uidLastSave="{00000000-0000-0000-0000-000000000000}"/>
  <bookViews>
    <workbookView xWindow="-108" yWindow="-108" windowWidth="23256" windowHeight="12456" xr2:uid="{D491F12A-F81F-46FA-B4EE-8BC243DB385E}"/>
  </bookViews>
  <sheets>
    <sheet name="Fiscal Year Volum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4" i="1" l="1"/>
  <c r="M22" i="1"/>
  <c r="L22" i="1"/>
  <c r="K22" i="1"/>
  <c r="J22" i="1"/>
  <c r="I22" i="1"/>
  <c r="H22" i="1"/>
  <c r="G22" i="1"/>
  <c r="F22" i="1"/>
  <c r="E22" i="1"/>
  <c r="D22" i="1"/>
  <c r="C22" i="1"/>
  <c r="B22" i="1"/>
  <c r="O22" i="1" s="1"/>
  <c r="O21" i="1"/>
  <c r="B19" i="1"/>
  <c r="O18" i="1"/>
  <c r="O17" i="1"/>
  <c r="M17" i="1"/>
  <c r="M19" i="1" s="1"/>
  <c r="L17" i="1"/>
  <c r="L19" i="1" s="1"/>
  <c r="K17" i="1"/>
  <c r="K19" i="1" s="1"/>
  <c r="J17" i="1"/>
  <c r="J19" i="1" s="1"/>
  <c r="I17" i="1"/>
  <c r="I19" i="1" s="1"/>
  <c r="I5" i="1" s="1"/>
  <c r="H17" i="1"/>
  <c r="H19" i="1" s="1"/>
  <c r="G17" i="1"/>
  <c r="G19" i="1" s="1"/>
  <c r="F17" i="1"/>
  <c r="F19" i="1" s="1"/>
  <c r="E17" i="1"/>
  <c r="E19" i="1" s="1"/>
  <c r="E5" i="1" s="1"/>
  <c r="D17" i="1"/>
  <c r="D19" i="1" s="1"/>
  <c r="C17" i="1"/>
  <c r="C19" i="1" s="1"/>
  <c r="M16" i="1"/>
  <c r="L16" i="1"/>
  <c r="K16" i="1"/>
  <c r="J16" i="1"/>
  <c r="I16" i="1"/>
  <c r="H16" i="1"/>
  <c r="G16" i="1"/>
  <c r="F16" i="1"/>
  <c r="E16" i="1"/>
  <c r="D16" i="1"/>
  <c r="C16" i="1"/>
  <c r="B16" i="1"/>
  <c r="O16" i="1" s="1"/>
  <c r="O15" i="1"/>
  <c r="O14" i="1"/>
  <c r="C14" i="1"/>
  <c r="M13" i="1"/>
  <c r="L13" i="1"/>
  <c r="K13" i="1"/>
  <c r="J13" i="1"/>
  <c r="J5" i="1" s="1"/>
  <c r="I13" i="1"/>
  <c r="H13" i="1"/>
  <c r="H5" i="1" s="1"/>
  <c r="G13" i="1"/>
  <c r="F13" i="1"/>
  <c r="E13" i="1"/>
  <c r="D13" i="1"/>
  <c r="C13" i="1"/>
  <c r="B13" i="1"/>
  <c r="B5" i="1" s="1"/>
  <c r="O12" i="1"/>
  <c r="O11" i="1"/>
  <c r="M10" i="1"/>
  <c r="M5" i="1" s="1"/>
  <c r="L10" i="1"/>
  <c r="L5" i="1" s="1"/>
  <c r="K10" i="1"/>
  <c r="K5" i="1" s="1"/>
  <c r="J10" i="1"/>
  <c r="I10" i="1"/>
  <c r="H10" i="1"/>
  <c r="G10" i="1"/>
  <c r="F10" i="1"/>
  <c r="E10" i="1"/>
  <c r="D10" i="1"/>
  <c r="D5" i="1" s="1"/>
  <c r="C10" i="1"/>
  <c r="C5" i="1" s="1"/>
  <c r="B10" i="1"/>
  <c r="O10" i="1" s="1"/>
  <c r="O9" i="1"/>
  <c r="Q9" i="1" s="1"/>
  <c r="O8" i="1"/>
  <c r="O7" i="1"/>
  <c r="O6" i="1"/>
  <c r="F5" i="1" l="1"/>
  <c r="O5" i="1" s="1"/>
  <c r="O19" i="1"/>
  <c r="G5" i="1"/>
  <c r="O13" i="1"/>
  <c r="Q12" i="1" s="1"/>
  <c r="Q11" i="1" l="1"/>
</calcChain>
</file>

<file path=xl/sharedStrings.xml><?xml version="1.0" encoding="utf-8"?>
<sst xmlns="http://schemas.openxmlformats.org/spreadsheetml/2006/main" count="55" uniqueCount="52">
  <si>
    <t>2023-2024 ITS Service Desk Monthly Report</t>
  </si>
  <si>
    <t>2023 July 1 - 2024 June 30</t>
  </si>
  <si>
    <t>Service Desk</t>
  </si>
  <si>
    <t>2023 Jul</t>
  </si>
  <si>
    <t>2023 Aug</t>
  </si>
  <si>
    <t>2023 Sep</t>
  </si>
  <si>
    <t>2023 Oct</t>
  </si>
  <si>
    <t>2023 Nov</t>
  </si>
  <si>
    <t>2023 Dec</t>
  </si>
  <si>
    <t>2024 Jan</t>
  </si>
  <si>
    <t>2024 Feb</t>
  </si>
  <si>
    <t>2024 Mar</t>
  </si>
  <si>
    <t>2024 Apr</t>
  </si>
  <si>
    <t>2024 May</t>
  </si>
  <si>
    <t>2024 Jun</t>
  </si>
  <si>
    <t>2023-2024</t>
  </si>
  <si>
    <t>ServiceDesk Overall Unique Volume</t>
  </si>
  <si>
    <t>Phones - Tier 0</t>
  </si>
  <si>
    <t>Phones - Tier 1</t>
  </si>
  <si>
    <t xml:space="preserve">Phones - BSHD </t>
  </si>
  <si>
    <t>Phones - Callbacks</t>
  </si>
  <si>
    <t>of all phone calls use Callback feature</t>
  </si>
  <si>
    <t>Phones</t>
  </si>
  <si>
    <t>Chat - Live Agent</t>
  </si>
  <si>
    <t>of Chat volume is Live Agent</t>
  </si>
  <si>
    <t>Chatbot (Virtual Agent)</t>
  </si>
  <si>
    <t>is handled completely by Chatbot (Virtual Agent)</t>
  </si>
  <si>
    <t>Chat</t>
  </si>
  <si>
    <t>Walk-in - UL</t>
  </si>
  <si>
    <t>Walk-in - Union</t>
  </si>
  <si>
    <t>Walk-in</t>
  </si>
  <si>
    <t>Web/Portal - Tier2</t>
  </si>
  <si>
    <t>Web/Portal - BSHD</t>
  </si>
  <si>
    <t>Web/Portal</t>
  </si>
  <si>
    <t>BSHD</t>
  </si>
  <si>
    <t>Chat - transferred to BSHD</t>
  </si>
  <si>
    <t>BSHD - Solved</t>
  </si>
  <si>
    <t>Tier2</t>
  </si>
  <si>
    <t>Tier2 - Solved</t>
  </si>
  <si>
    <t>Average Speed to Answer (ASA) in seconds</t>
  </si>
  <si>
    <t>Phones - Tier 0 &amp; Tier 1</t>
  </si>
  <si>
    <t>First Call Resolution (FCR)</t>
  </si>
  <si>
    <t>Tier1 (Phones, Chat, &amp; Walk-in)</t>
  </si>
  <si>
    <t>Web/Portal - Tier2 &amp; BSHD</t>
  </si>
  <si>
    <t>Web/Portal - Transferred to other ITS</t>
  </si>
  <si>
    <t>Web/Portal - Transferred to SOMIT</t>
  </si>
  <si>
    <t>Web/Portal - Transferred to other dept</t>
  </si>
  <si>
    <t>Customer Service Index (CSI)</t>
  </si>
  <si>
    <t>Service Desk overall</t>
  </si>
  <si>
    <t>- Revised reports for Web/Portal - Tier2 and Web/Portal - BSHD</t>
  </si>
  <si>
    <t>- Aug - Walk-in location in the Union fully opened</t>
  </si>
  <si>
    <t>- Dec - UL Walk-in location closed after end of semester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</si>
</sst>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0" fillId="0" borderId="0" xfId="0" quotePrefix="1"/>
    <xf numFmtId="0" fontId="2" fillId="2" borderId="1" xfId="0" applyFont="1" applyFill="1" applyBorder="1"/>
    <xf numFmtId="17" fontId="4" fillId="2" borderId="2" xfId="0" applyNumberFormat="1" applyFont="1" applyFill="1" applyBorder="1" applyAlignment="1">
      <alignment horizontal="center"/>
    </xf>
    <xf numFmtId="17" fontId="4" fillId="2" borderId="3" xfId="0" applyNumberFormat="1" applyFont="1" applyFill="1" applyBorder="1" applyAlignment="1">
      <alignment horizontal="center"/>
    </xf>
    <xf numFmtId="17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" fillId="3" borderId="1" xfId="0" applyFont="1" applyFill="1" applyBorder="1"/>
    <xf numFmtId="3" fontId="1" fillId="3" borderId="1" xfId="0" applyNumberFormat="1" applyFont="1" applyFill="1" applyBorder="1"/>
    <xf numFmtId="3" fontId="1" fillId="2" borderId="0" xfId="0" applyNumberFormat="1" applyFont="1" applyFill="1"/>
    <xf numFmtId="0" fontId="1" fillId="0" borderId="1" xfId="0" applyFont="1" applyBorder="1" applyAlignment="1">
      <alignment horizontal="left"/>
    </xf>
    <xf numFmtId="3" fontId="0" fillId="0" borderId="1" xfId="0" applyNumberFormat="1" applyBorder="1" applyAlignment="1">
      <alignment horizontal="right"/>
    </xf>
    <xf numFmtId="0" fontId="0" fillId="2" borderId="0" xfId="0" applyFill="1" applyAlignment="1">
      <alignment horizontal="right"/>
    </xf>
    <xf numFmtId="0" fontId="1" fillId="4" borderId="1" xfId="0" applyFont="1" applyFill="1" applyBorder="1" applyAlignment="1">
      <alignment horizontal="left"/>
    </xf>
    <xf numFmtId="3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1" fillId="2" borderId="1" xfId="0" applyFont="1" applyFill="1" applyBorder="1" applyAlignment="1">
      <alignment horizontal="left"/>
    </xf>
    <xf numFmtId="3" fontId="1" fillId="2" borderId="1" xfId="0" applyNumberFormat="1" applyFont="1" applyFill="1" applyBorder="1" applyAlignment="1">
      <alignment horizontal="right"/>
    </xf>
    <xf numFmtId="0" fontId="5" fillId="0" borderId="1" xfId="0" applyFont="1" applyBorder="1" applyAlignment="1">
      <alignment horizontal="left" vertical="top"/>
    </xf>
    <xf numFmtId="3" fontId="1" fillId="0" borderId="1" xfId="0" applyNumberFormat="1" applyFont="1" applyBorder="1" applyAlignment="1">
      <alignment horizontal="right"/>
    </xf>
    <xf numFmtId="164" fontId="1" fillId="4" borderId="2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vertical="top"/>
    </xf>
    <xf numFmtId="0" fontId="1" fillId="2" borderId="2" xfId="0" applyFont="1" applyFill="1" applyBorder="1" applyAlignment="1">
      <alignment horizontal="left"/>
    </xf>
    <xf numFmtId="3" fontId="1" fillId="2" borderId="2" xfId="0" applyNumberFormat="1" applyFont="1" applyFill="1" applyBorder="1" applyAlignment="1">
      <alignment horizontal="right"/>
    </xf>
    <xf numFmtId="0" fontId="1" fillId="2" borderId="0" xfId="0" applyFont="1" applyFill="1" applyAlignment="1">
      <alignment horizontal="right"/>
    </xf>
    <xf numFmtId="0" fontId="1" fillId="3" borderId="4" xfId="0" applyFont="1" applyFill="1" applyBorder="1"/>
    <xf numFmtId="0" fontId="1" fillId="3" borderId="5" xfId="0" applyFont="1" applyFill="1" applyBorder="1" applyAlignment="1">
      <alignment horizontal="left"/>
    </xf>
    <xf numFmtId="0" fontId="1" fillId="3" borderId="6" xfId="0" applyFont="1" applyFill="1" applyBorder="1" applyAlignment="1">
      <alignment horizontal="left"/>
    </xf>
    <xf numFmtId="0" fontId="1" fillId="2" borderId="7" xfId="0" applyFont="1" applyFill="1" applyBorder="1"/>
    <xf numFmtId="3" fontId="1" fillId="2" borderId="7" xfId="0" applyNumberFormat="1" applyFont="1" applyFill="1" applyBorder="1" applyAlignment="1">
      <alignment horizontal="right"/>
    </xf>
    <xf numFmtId="0" fontId="1" fillId="2" borderId="2" xfId="0" applyFont="1" applyFill="1" applyBorder="1"/>
    <xf numFmtId="0" fontId="1" fillId="2" borderId="8" xfId="0" applyFont="1" applyFill="1" applyBorder="1"/>
    <xf numFmtId="3" fontId="1" fillId="2" borderId="8" xfId="0" applyNumberFormat="1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0" fontId="1" fillId="3" borderId="5" xfId="0" applyFont="1" applyFill="1" applyBorder="1" applyAlignment="1">
      <alignment horizontal="right"/>
    </xf>
    <xf numFmtId="0" fontId="1" fillId="3" borderId="5" xfId="0" applyFont="1" applyFill="1" applyBorder="1"/>
    <xf numFmtId="0" fontId="1" fillId="3" borderId="6" xfId="0" applyFont="1" applyFill="1" applyBorder="1"/>
    <xf numFmtId="0" fontId="1" fillId="2" borderId="0" xfId="0" applyFont="1" applyFill="1"/>
    <xf numFmtId="0" fontId="1" fillId="0" borderId="0" xfId="0" applyFont="1"/>
    <xf numFmtId="0" fontId="0" fillId="2" borderId="0" xfId="0" applyFill="1"/>
    <xf numFmtId="0" fontId="1" fillId="2" borderId="1" xfId="0" applyFont="1" applyFill="1" applyBorder="1"/>
    <xf numFmtId="164" fontId="1" fillId="2" borderId="7" xfId="0" applyNumberFormat="1" applyFont="1" applyFill="1" applyBorder="1" applyAlignment="1">
      <alignment horizontal="right"/>
    </xf>
    <xf numFmtId="164" fontId="1" fillId="2" borderId="1" xfId="0" applyNumberFormat="1" applyFont="1" applyFill="1" applyBorder="1" applyAlignment="1">
      <alignment horizontal="right"/>
    </xf>
    <xf numFmtId="0" fontId="1" fillId="4" borderId="2" xfId="0" applyFont="1" applyFill="1" applyBorder="1"/>
    <xf numFmtId="164" fontId="0" fillId="2" borderId="7" xfId="0" applyNumberFormat="1" applyFill="1" applyBorder="1" applyAlignment="1">
      <alignment horizontal="right"/>
    </xf>
    <xf numFmtId="0" fontId="1" fillId="2" borderId="0" xfId="0" quotePrefix="1" applyFont="1" applyFill="1" applyAlignment="1">
      <alignment horizontal="left"/>
    </xf>
    <xf numFmtId="164" fontId="1" fillId="2" borderId="0" xfId="0" applyNumberFormat="1" applyFont="1" applyFill="1" applyAlignment="1">
      <alignment horizontal="right"/>
    </xf>
    <xf numFmtId="164" fontId="0" fillId="2" borderId="0" xfId="0" applyNumberForma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E4F5D-9538-49DE-9A04-1C8C3DCAE498}">
  <dimension ref="A1:R40"/>
  <sheetViews>
    <sheetView tabSelected="1" workbookViewId="0">
      <selection activeCell="C59" sqref="C59"/>
    </sheetView>
  </sheetViews>
  <sheetFormatPr defaultColWidth="9.109375" defaultRowHeight="14.4" x14ac:dyDescent="0.3"/>
  <cols>
    <col min="1" max="1" width="36.6640625" customWidth="1"/>
    <col min="2" max="13" width="9.6640625" customWidth="1"/>
    <col min="14" max="14" width="1.6640625" customWidth="1"/>
    <col min="15" max="15" width="11.33203125" customWidth="1"/>
    <col min="16" max="16" width="1.6640625" customWidth="1"/>
  </cols>
  <sheetData>
    <row r="1" spans="1:18" ht="18" x14ac:dyDescent="0.35">
      <c r="A1" s="1" t="s">
        <v>0</v>
      </c>
      <c r="B1" s="2"/>
      <c r="C1" s="2"/>
      <c r="D1" s="2"/>
    </row>
    <row r="2" spans="1:18" x14ac:dyDescent="0.3">
      <c r="A2" s="3" t="s">
        <v>1</v>
      </c>
      <c r="B2" s="3"/>
      <c r="C2" s="3"/>
      <c r="D2" s="3"/>
    </row>
    <row r="3" spans="1:18" x14ac:dyDescent="0.3">
      <c r="A3" s="3"/>
      <c r="C3" s="4"/>
    </row>
    <row r="4" spans="1:18" ht="18" x14ac:dyDescent="0.35">
      <c r="A4" s="5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  <c r="L4" s="7" t="s">
        <v>13</v>
      </c>
      <c r="M4" s="6" t="s">
        <v>14</v>
      </c>
      <c r="N4" s="8"/>
      <c r="O4" s="9" t="s">
        <v>15</v>
      </c>
      <c r="P4" s="10"/>
    </row>
    <row r="5" spans="1:18" x14ac:dyDescent="0.3">
      <c r="A5" s="11" t="s">
        <v>16</v>
      </c>
      <c r="B5" s="12">
        <f>SUM(B10,B13,B16,B19)</f>
        <v>11017</v>
      </c>
      <c r="C5" s="12">
        <f t="shared" ref="C5:M5" si="0">SUM(C10,C13,C16,C19)</f>
        <v>15396</v>
      </c>
      <c r="D5" s="12">
        <f t="shared" si="0"/>
        <v>10966</v>
      </c>
      <c r="E5" s="12">
        <f t="shared" si="0"/>
        <v>10515</v>
      </c>
      <c r="F5" s="12">
        <f t="shared" si="0"/>
        <v>8420</v>
      </c>
      <c r="G5" s="12">
        <f t="shared" si="0"/>
        <v>6353</v>
      </c>
      <c r="H5" s="12">
        <f t="shared" si="0"/>
        <v>11895</v>
      </c>
      <c r="I5" s="12">
        <f t="shared" si="0"/>
        <v>9907</v>
      </c>
      <c r="J5" s="12">
        <f t="shared" si="0"/>
        <v>8350</v>
      </c>
      <c r="K5" s="12">
        <f t="shared" si="0"/>
        <v>10672</v>
      </c>
      <c r="L5" s="12">
        <f t="shared" si="0"/>
        <v>10543</v>
      </c>
      <c r="M5" s="12">
        <f t="shared" si="0"/>
        <v>9450</v>
      </c>
      <c r="N5" s="12"/>
      <c r="O5" s="12">
        <f t="shared" ref="O5:O19" si="1">SUM($B5:$M5)</f>
        <v>123484</v>
      </c>
      <c r="P5" s="13"/>
    </row>
    <row r="6" spans="1:18" x14ac:dyDescent="0.3">
      <c r="A6" s="14" t="s">
        <v>17</v>
      </c>
      <c r="B6" s="15">
        <v>1290</v>
      </c>
      <c r="C6" s="15">
        <v>1554</v>
      </c>
      <c r="D6" s="15">
        <v>960</v>
      </c>
      <c r="E6" s="15">
        <v>1060</v>
      </c>
      <c r="F6" s="15">
        <v>843</v>
      </c>
      <c r="G6" s="15">
        <v>644</v>
      </c>
      <c r="H6" s="15">
        <v>1357</v>
      </c>
      <c r="I6" s="15">
        <v>1017</v>
      </c>
      <c r="J6" s="15">
        <v>921</v>
      </c>
      <c r="K6" s="15">
        <v>1346</v>
      </c>
      <c r="L6" s="15">
        <v>1188</v>
      </c>
      <c r="M6" s="15">
        <v>1149</v>
      </c>
      <c r="N6" s="16"/>
      <c r="O6" s="15">
        <f t="shared" si="1"/>
        <v>13329</v>
      </c>
      <c r="P6" s="13"/>
    </row>
    <row r="7" spans="1:18" x14ac:dyDescent="0.3">
      <c r="A7" s="14" t="s">
        <v>18</v>
      </c>
      <c r="B7" s="15">
        <v>1670</v>
      </c>
      <c r="C7" s="15">
        <v>2384</v>
      </c>
      <c r="D7" s="15">
        <v>1491</v>
      </c>
      <c r="E7" s="15">
        <v>1362</v>
      </c>
      <c r="F7" s="15">
        <v>1241</v>
      </c>
      <c r="G7" s="15">
        <v>1011</v>
      </c>
      <c r="H7" s="15">
        <v>1746</v>
      </c>
      <c r="I7" s="15">
        <v>1282</v>
      </c>
      <c r="J7" s="15">
        <v>1129</v>
      </c>
      <c r="K7" s="15">
        <v>1554</v>
      </c>
      <c r="L7" s="15">
        <v>1740</v>
      </c>
      <c r="M7" s="15">
        <v>1465</v>
      </c>
      <c r="N7" s="16"/>
      <c r="O7" s="15">
        <f t="shared" si="1"/>
        <v>18075</v>
      </c>
      <c r="P7" s="13"/>
    </row>
    <row r="8" spans="1:18" x14ac:dyDescent="0.3">
      <c r="A8" s="14" t="s">
        <v>19</v>
      </c>
      <c r="B8" s="15">
        <v>338</v>
      </c>
      <c r="C8" s="15">
        <v>421</v>
      </c>
      <c r="D8" s="15">
        <v>316</v>
      </c>
      <c r="E8" s="15">
        <v>333</v>
      </c>
      <c r="F8" s="15">
        <v>282</v>
      </c>
      <c r="G8" s="15">
        <v>209</v>
      </c>
      <c r="H8" s="15">
        <v>390</v>
      </c>
      <c r="I8" s="15">
        <v>373</v>
      </c>
      <c r="J8" s="15">
        <v>275</v>
      </c>
      <c r="K8" s="15">
        <v>366</v>
      </c>
      <c r="L8" s="15">
        <v>358</v>
      </c>
      <c r="M8" s="15">
        <v>321</v>
      </c>
      <c r="N8" s="16"/>
      <c r="O8" s="15">
        <f t="shared" si="1"/>
        <v>3982</v>
      </c>
      <c r="P8" s="13"/>
    </row>
    <row r="9" spans="1:18" x14ac:dyDescent="0.3">
      <c r="A9" s="17" t="s">
        <v>20</v>
      </c>
      <c r="B9" s="18">
        <v>74</v>
      </c>
      <c r="C9" s="18">
        <v>133</v>
      </c>
      <c r="D9" s="18">
        <v>58</v>
      </c>
      <c r="E9" s="18">
        <v>25</v>
      </c>
      <c r="F9" s="18">
        <v>29</v>
      </c>
      <c r="G9" s="18">
        <v>17</v>
      </c>
      <c r="H9" s="18">
        <v>39</v>
      </c>
      <c r="I9" s="18">
        <v>26</v>
      </c>
      <c r="J9" s="18">
        <v>24</v>
      </c>
      <c r="K9" s="18">
        <v>52</v>
      </c>
      <c r="L9" s="18">
        <v>41</v>
      </c>
      <c r="M9" s="18">
        <v>76</v>
      </c>
      <c r="N9" s="16"/>
      <c r="O9" s="18">
        <f t="shared" si="1"/>
        <v>594</v>
      </c>
      <c r="P9" s="13"/>
      <c r="Q9" s="19">
        <f>O9/O10</f>
        <v>1.6786299666534787E-2</v>
      </c>
      <c r="R9" t="s">
        <v>21</v>
      </c>
    </row>
    <row r="10" spans="1:18" x14ac:dyDescent="0.3">
      <c r="A10" s="20" t="s">
        <v>22</v>
      </c>
      <c r="B10" s="21">
        <f>SUM(B$6:B$8)</f>
        <v>3298</v>
      </c>
      <c r="C10" s="21">
        <f t="shared" ref="C10:M10" si="2">SUM(C$6:C$8)</f>
        <v>4359</v>
      </c>
      <c r="D10" s="21">
        <f t="shared" si="2"/>
        <v>2767</v>
      </c>
      <c r="E10" s="21">
        <f t="shared" si="2"/>
        <v>2755</v>
      </c>
      <c r="F10" s="21">
        <f t="shared" si="2"/>
        <v>2366</v>
      </c>
      <c r="G10" s="21">
        <f t="shared" si="2"/>
        <v>1864</v>
      </c>
      <c r="H10" s="21">
        <f t="shared" si="2"/>
        <v>3493</v>
      </c>
      <c r="I10" s="21">
        <f t="shared" si="2"/>
        <v>2672</v>
      </c>
      <c r="J10" s="21">
        <f t="shared" si="2"/>
        <v>2325</v>
      </c>
      <c r="K10" s="21">
        <f t="shared" si="2"/>
        <v>3266</v>
      </c>
      <c r="L10" s="21">
        <f t="shared" si="2"/>
        <v>3286</v>
      </c>
      <c r="M10" s="21">
        <f t="shared" si="2"/>
        <v>2935</v>
      </c>
      <c r="N10" s="16"/>
      <c r="O10" s="21">
        <f>SUM($B10:$M10)</f>
        <v>35386</v>
      </c>
      <c r="P10" s="16"/>
      <c r="Q10" s="4"/>
    </row>
    <row r="11" spans="1:18" x14ac:dyDescent="0.3">
      <c r="A11" s="14" t="s">
        <v>23</v>
      </c>
      <c r="B11" s="15">
        <v>1989</v>
      </c>
      <c r="C11" s="15">
        <v>2353</v>
      </c>
      <c r="D11" s="15">
        <v>1776</v>
      </c>
      <c r="E11" s="15">
        <v>1724</v>
      </c>
      <c r="F11" s="15">
        <v>1371</v>
      </c>
      <c r="G11" s="15">
        <v>1008</v>
      </c>
      <c r="H11" s="15">
        <v>1929</v>
      </c>
      <c r="I11" s="15">
        <v>1571</v>
      </c>
      <c r="J11" s="15">
        <v>1428</v>
      </c>
      <c r="K11" s="15">
        <v>1617</v>
      </c>
      <c r="L11" s="15">
        <v>1747</v>
      </c>
      <c r="M11" s="15">
        <v>1534</v>
      </c>
      <c r="N11" s="16"/>
      <c r="O11" s="15">
        <f t="shared" si="1"/>
        <v>20047</v>
      </c>
      <c r="P11" s="16"/>
      <c r="Q11" s="19">
        <f>O11/O13</f>
        <v>0.58318545454545456</v>
      </c>
      <c r="R11" s="4" t="s">
        <v>24</v>
      </c>
    </row>
    <row r="12" spans="1:18" x14ac:dyDescent="0.3">
      <c r="A12" s="14" t="s">
        <v>25</v>
      </c>
      <c r="B12" s="15">
        <v>1360</v>
      </c>
      <c r="C12" s="15">
        <v>1744</v>
      </c>
      <c r="D12" s="15">
        <v>1202</v>
      </c>
      <c r="E12" s="15">
        <v>1091</v>
      </c>
      <c r="F12" s="15">
        <v>846</v>
      </c>
      <c r="G12" s="15">
        <v>711</v>
      </c>
      <c r="H12" s="15">
        <v>1347</v>
      </c>
      <c r="I12" s="15">
        <v>1590</v>
      </c>
      <c r="J12" s="15">
        <v>1070</v>
      </c>
      <c r="K12" s="15">
        <v>1221</v>
      </c>
      <c r="L12" s="15">
        <v>1160</v>
      </c>
      <c r="M12" s="15">
        <v>986</v>
      </c>
      <c r="N12" s="16"/>
      <c r="O12" s="15">
        <f t="shared" si="1"/>
        <v>14328</v>
      </c>
      <c r="P12" s="16"/>
      <c r="Q12" s="19">
        <f>O12/O13</f>
        <v>0.41681454545454544</v>
      </c>
      <c r="R12" t="s">
        <v>26</v>
      </c>
    </row>
    <row r="13" spans="1:18" x14ac:dyDescent="0.3">
      <c r="A13" s="20" t="s">
        <v>27</v>
      </c>
      <c r="B13" s="21">
        <f>SUM(B11:B12)</f>
        <v>3349</v>
      </c>
      <c r="C13" s="21">
        <f t="shared" ref="C13:M13" si="3">SUM(C11:C12)</f>
        <v>4097</v>
      </c>
      <c r="D13" s="21">
        <f t="shared" si="3"/>
        <v>2978</v>
      </c>
      <c r="E13" s="21">
        <f t="shared" si="3"/>
        <v>2815</v>
      </c>
      <c r="F13" s="21">
        <f t="shared" si="3"/>
        <v>2217</v>
      </c>
      <c r="G13" s="21">
        <f t="shared" si="3"/>
        <v>1719</v>
      </c>
      <c r="H13" s="21">
        <f t="shared" si="3"/>
        <v>3276</v>
      </c>
      <c r="I13" s="21">
        <f t="shared" si="3"/>
        <v>3161</v>
      </c>
      <c r="J13" s="21">
        <f t="shared" si="3"/>
        <v>2498</v>
      </c>
      <c r="K13" s="21">
        <f t="shared" si="3"/>
        <v>2838</v>
      </c>
      <c r="L13" s="21">
        <f t="shared" si="3"/>
        <v>2907</v>
      </c>
      <c r="M13" s="21">
        <f t="shared" si="3"/>
        <v>2520</v>
      </c>
      <c r="N13" s="16"/>
      <c r="O13" s="21">
        <f t="shared" si="1"/>
        <v>34375</v>
      </c>
      <c r="P13" s="16"/>
      <c r="Q13" s="4"/>
    </row>
    <row r="14" spans="1:18" hidden="1" x14ac:dyDescent="0.3">
      <c r="A14" s="22" t="s">
        <v>28</v>
      </c>
      <c r="B14" s="23">
        <v>400</v>
      </c>
      <c r="C14" s="23">
        <f>1136+589</f>
        <v>1725</v>
      </c>
      <c r="D14" s="23">
        <v>1012</v>
      </c>
      <c r="E14" s="23">
        <v>931</v>
      </c>
      <c r="F14" s="23">
        <v>637</v>
      </c>
      <c r="G14" s="23">
        <v>348</v>
      </c>
      <c r="H14" s="24"/>
      <c r="I14" s="24"/>
      <c r="J14" s="24"/>
      <c r="K14" s="24"/>
      <c r="L14" s="24"/>
      <c r="M14" s="24"/>
      <c r="N14" s="16"/>
      <c r="O14" s="23">
        <f>SUM($B14:$M14)</f>
        <v>5053</v>
      </c>
      <c r="P14" s="16"/>
      <c r="Q14" s="4"/>
    </row>
    <row r="15" spans="1:18" hidden="1" x14ac:dyDescent="0.3">
      <c r="A15" s="25" t="s">
        <v>29</v>
      </c>
      <c r="B15" s="23">
        <v>280</v>
      </c>
      <c r="C15" s="23">
        <v>600</v>
      </c>
      <c r="D15" s="23">
        <v>422</v>
      </c>
      <c r="E15" s="23">
        <v>371</v>
      </c>
      <c r="F15" s="23">
        <v>196</v>
      </c>
      <c r="G15" s="23">
        <v>103</v>
      </c>
      <c r="H15" s="23">
        <v>1221</v>
      </c>
      <c r="I15" s="23">
        <v>948</v>
      </c>
      <c r="J15" s="23">
        <v>608</v>
      </c>
      <c r="K15" s="23">
        <v>1046</v>
      </c>
      <c r="L15" s="23">
        <v>800</v>
      </c>
      <c r="M15" s="23">
        <v>699</v>
      </c>
      <c r="N15" s="16"/>
      <c r="O15" s="23">
        <f>SUM($B15:$M15)</f>
        <v>7294</v>
      </c>
      <c r="P15" s="16"/>
      <c r="Q15" s="4"/>
    </row>
    <row r="16" spans="1:18" hidden="1" x14ac:dyDescent="0.3">
      <c r="A16" s="20" t="s">
        <v>30</v>
      </c>
      <c r="B16" s="21">
        <f>SUM(B14:B15)</f>
        <v>680</v>
      </c>
      <c r="C16" s="21">
        <f t="shared" ref="C16:M16" si="4">SUM(C14:C15)</f>
        <v>2325</v>
      </c>
      <c r="D16" s="21">
        <f t="shared" si="4"/>
        <v>1434</v>
      </c>
      <c r="E16" s="21">
        <f t="shared" si="4"/>
        <v>1302</v>
      </c>
      <c r="F16" s="21">
        <f t="shared" si="4"/>
        <v>833</v>
      </c>
      <c r="G16" s="21">
        <f t="shared" si="4"/>
        <v>451</v>
      </c>
      <c r="H16" s="21">
        <f t="shared" si="4"/>
        <v>1221</v>
      </c>
      <c r="I16" s="21">
        <f t="shared" si="4"/>
        <v>948</v>
      </c>
      <c r="J16" s="21">
        <f t="shared" si="4"/>
        <v>608</v>
      </c>
      <c r="K16" s="21">
        <f t="shared" si="4"/>
        <v>1046</v>
      </c>
      <c r="L16" s="21">
        <f t="shared" si="4"/>
        <v>800</v>
      </c>
      <c r="M16" s="21">
        <f t="shared" si="4"/>
        <v>699</v>
      </c>
      <c r="N16" s="16"/>
      <c r="O16" s="21">
        <f>SUM($B16:$M16)</f>
        <v>12347</v>
      </c>
      <c r="P16" s="16"/>
      <c r="Q16" s="4"/>
    </row>
    <row r="17" spans="1:17" hidden="1" x14ac:dyDescent="0.3">
      <c r="A17" s="14" t="s">
        <v>31</v>
      </c>
      <c r="B17" s="23">
        <v>2988</v>
      </c>
      <c r="C17" s="23">
        <f>2222+1626</f>
        <v>3848</v>
      </c>
      <c r="D17" s="23">
        <f>1822+1231</f>
        <v>3053</v>
      </c>
      <c r="E17" s="23">
        <f>1821+1170</f>
        <v>2991</v>
      </c>
      <c r="F17" s="23">
        <f>1516+952</f>
        <v>2468</v>
      </c>
      <c r="G17" s="23">
        <f>1131+739</f>
        <v>1870</v>
      </c>
      <c r="H17" s="23">
        <f>1905+1325</f>
        <v>3230</v>
      </c>
      <c r="I17" s="23">
        <f>1486+1066</f>
        <v>2552</v>
      </c>
      <c r="J17" s="23">
        <f>1415+978</f>
        <v>2393</v>
      </c>
      <c r="K17" s="23">
        <f>1705+1230</f>
        <v>2935</v>
      </c>
      <c r="L17" s="23">
        <f>1546+1145</f>
        <v>2691</v>
      </c>
      <c r="M17" s="23">
        <f>1362+1202</f>
        <v>2564</v>
      </c>
      <c r="N17" s="16"/>
      <c r="O17" s="23">
        <f>SUM($B17:$M17)</f>
        <v>33583</v>
      </c>
      <c r="P17" s="16"/>
      <c r="Q17" s="4"/>
    </row>
    <row r="18" spans="1:17" hidden="1" x14ac:dyDescent="0.3">
      <c r="A18" s="14" t="s">
        <v>32</v>
      </c>
      <c r="B18" s="23">
        <v>702</v>
      </c>
      <c r="C18" s="23">
        <v>767</v>
      </c>
      <c r="D18" s="23">
        <v>734</v>
      </c>
      <c r="E18" s="23">
        <v>652</v>
      </c>
      <c r="F18" s="23">
        <v>536</v>
      </c>
      <c r="G18" s="23">
        <v>449</v>
      </c>
      <c r="H18" s="23">
        <v>675</v>
      </c>
      <c r="I18" s="23">
        <v>574</v>
      </c>
      <c r="J18" s="23">
        <v>526</v>
      </c>
      <c r="K18" s="23">
        <v>587</v>
      </c>
      <c r="L18" s="23">
        <v>859</v>
      </c>
      <c r="M18" s="23">
        <v>732</v>
      </c>
      <c r="N18" s="16"/>
      <c r="O18" s="23">
        <f>SUM($B18:$M18)</f>
        <v>7793</v>
      </c>
      <c r="P18" s="16"/>
    </row>
    <row r="19" spans="1:17" x14ac:dyDescent="0.3">
      <c r="A19" s="26" t="s">
        <v>33</v>
      </c>
      <c r="B19" s="27">
        <f>SUM(B17:B18)</f>
        <v>3690</v>
      </c>
      <c r="C19" s="27">
        <f t="shared" ref="C19:M19" si="5">SUM(C17:C18)</f>
        <v>4615</v>
      </c>
      <c r="D19" s="27">
        <f t="shared" si="5"/>
        <v>3787</v>
      </c>
      <c r="E19" s="27">
        <f t="shared" si="5"/>
        <v>3643</v>
      </c>
      <c r="F19" s="27">
        <f t="shared" si="5"/>
        <v>3004</v>
      </c>
      <c r="G19" s="27">
        <f t="shared" si="5"/>
        <v>2319</v>
      </c>
      <c r="H19" s="27">
        <f t="shared" si="5"/>
        <v>3905</v>
      </c>
      <c r="I19" s="27">
        <f t="shared" si="5"/>
        <v>3126</v>
      </c>
      <c r="J19" s="27">
        <f t="shared" si="5"/>
        <v>2919</v>
      </c>
      <c r="K19" s="27">
        <f t="shared" si="5"/>
        <v>3522</v>
      </c>
      <c r="L19" s="27">
        <f t="shared" si="5"/>
        <v>3550</v>
      </c>
      <c r="M19" s="27">
        <f t="shared" si="5"/>
        <v>3296</v>
      </c>
      <c r="N19" s="28"/>
      <c r="O19" s="27">
        <f t="shared" si="1"/>
        <v>41376</v>
      </c>
      <c r="P19" s="16"/>
    </row>
    <row r="20" spans="1:17" x14ac:dyDescent="0.3">
      <c r="A20" s="29" t="s">
        <v>34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1"/>
      <c r="P20" s="16"/>
    </row>
    <row r="21" spans="1:17" x14ac:dyDescent="0.3">
      <c r="A21" s="32" t="s">
        <v>35</v>
      </c>
      <c r="B21" s="33">
        <v>45</v>
      </c>
      <c r="C21" s="33">
        <v>58</v>
      </c>
      <c r="D21" s="33">
        <v>36</v>
      </c>
      <c r="E21" s="33">
        <v>40</v>
      </c>
      <c r="F21" s="33">
        <v>34</v>
      </c>
      <c r="G21" s="33">
        <v>14</v>
      </c>
      <c r="H21" s="33">
        <v>30</v>
      </c>
      <c r="I21" s="33">
        <v>36</v>
      </c>
      <c r="J21" s="33">
        <v>30</v>
      </c>
      <c r="K21" s="33">
        <v>47</v>
      </c>
      <c r="L21" s="33">
        <v>50</v>
      </c>
      <c r="M21" s="33">
        <v>28</v>
      </c>
      <c r="N21" s="28"/>
      <c r="O21" s="33">
        <f>SUM($B21:$M21)</f>
        <v>448</v>
      </c>
      <c r="P21" s="16"/>
    </row>
    <row r="22" spans="1:17" x14ac:dyDescent="0.3">
      <c r="A22" s="34" t="s">
        <v>36</v>
      </c>
      <c r="B22" s="27">
        <f>342+699+155</f>
        <v>1196</v>
      </c>
      <c r="C22" s="27">
        <f>421+781+178</f>
        <v>1380</v>
      </c>
      <c r="D22" s="27">
        <f>433+753+143</f>
        <v>1329</v>
      </c>
      <c r="E22" s="27">
        <f>425+672+164</f>
        <v>1261</v>
      </c>
      <c r="F22" s="27">
        <f>378+512+146</f>
        <v>1036</v>
      </c>
      <c r="G22" s="27">
        <f>273+413+101</f>
        <v>787</v>
      </c>
      <c r="H22" s="27">
        <f>447+658+204</f>
        <v>1309</v>
      </c>
      <c r="I22" s="27">
        <f>424+597+213</f>
        <v>1234</v>
      </c>
      <c r="J22" s="27">
        <f>368+492+157</f>
        <v>1017</v>
      </c>
      <c r="K22" s="27">
        <f>456+571+216</f>
        <v>1243</v>
      </c>
      <c r="L22" s="27">
        <f>363+817+215</f>
        <v>1395</v>
      </c>
      <c r="M22" s="27">
        <f>339+677+199</f>
        <v>1215</v>
      </c>
      <c r="N22" s="28"/>
      <c r="O22" s="27">
        <f>SUM($B22:$M22)</f>
        <v>14402</v>
      </c>
      <c r="P22" s="16"/>
    </row>
    <row r="23" spans="1:17" hidden="1" x14ac:dyDescent="0.3">
      <c r="A23" s="29" t="s">
        <v>37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1"/>
      <c r="P23" s="16"/>
    </row>
    <row r="24" spans="1:17" hidden="1" x14ac:dyDescent="0.3">
      <c r="A24" s="35" t="s">
        <v>38</v>
      </c>
      <c r="B24" s="36">
        <v>832</v>
      </c>
      <c r="C24" s="36">
        <v>1127</v>
      </c>
      <c r="D24" s="36">
        <v>896</v>
      </c>
      <c r="E24" s="36">
        <v>912</v>
      </c>
      <c r="F24" s="36">
        <v>703</v>
      </c>
      <c r="G24" s="36">
        <v>525</v>
      </c>
      <c r="H24" s="36">
        <v>959</v>
      </c>
      <c r="I24" s="36">
        <v>735</v>
      </c>
      <c r="J24" s="36">
        <v>723</v>
      </c>
      <c r="K24" s="36">
        <v>821</v>
      </c>
      <c r="L24" s="36">
        <v>789</v>
      </c>
      <c r="M24" s="36">
        <v>749</v>
      </c>
      <c r="N24" s="37"/>
      <c r="O24" s="36">
        <f>SUM($B24:$M24)</f>
        <v>9771</v>
      </c>
      <c r="P24" s="16"/>
    </row>
    <row r="25" spans="1:17" s="42" customFormat="1" x14ac:dyDescent="0.3">
      <c r="A25" s="29" t="s">
        <v>39</v>
      </c>
      <c r="B25" s="30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9"/>
      <c r="N25" s="39"/>
      <c r="O25" s="40"/>
      <c r="P25" s="41"/>
    </row>
    <row r="26" spans="1:17" x14ac:dyDescent="0.3">
      <c r="A26" s="32" t="s">
        <v>40</v>
      </c>
      <c r="B26" s="33">
        <v>42</v>
      </c>
      <c r="C26" s="33">
        <v>52</v>
      </c>
      <c r="D26" s="33">
        <v>35</v>
      </c>
      <c r="E26" s="33">
        <v>27</v>
      </c>
      <c r="F26" s="33">
        <v>28</v>
      </c>
      <c r="G26" s="33">
        <v>27</v>
      </c>
      <c r="H26" s="33">
        <v>34</v>
      </c>
      <c r="I26" s="33">
        <v>29</v>
      </c>
      <c r="J26" s="33">
        <v>27</v>
      </c>
      <c r="K26" s="33">
        <v>31</v>
      </c>
      <c r="L26" s="33">
        <v>31</v>
      </c>
      <c r="M26" s="33">
        <v>45</v>
      </c>
      <c r="N26" s="28"/>
      <c r="O26" s="33">
        <v>35</v>
      </c>
      <c r="P26" s="43"/>
    </row>
    <row r="27" spans="1:17" x14ac:dyDescent="0.3">
      <c r="A27" s="44" t="s">
        <v>19</v>
      </c>
      <c r="B27" s="21">
        <v>8</v>
      </c>
      <c r="C27" s="21">
        <v>10</v>
      </c>
      <c r="D27" s="21">
        <v>8</v>
      </c>
      <c r="E27" s="21">
        <v>8</v>
      </c>
      <c r="F27" s="21">
        <v>8</v>
      </c>
      <c r="G27" s="21">
        <v>13</v>
      </c>
      <c r="H27" s="21">
        <v>8</v>
      </c>
      <c r="I27" s="21">
        <v>9</v>
      </c>
      <c r="J27" s="21">
        <v>9</v>
      </c>
      <c r="K27" s="21">
        <v>9</v>
      </c>
      <c r="L27" s="21">
        <v>10</v>
      </c>
      <c r="M27" s="21">
        <v>9</v>
      </c>
      <c r="N27" s="28"/>
      <c r="O27" s="21">
        <v>9</v>
      </c>
      <c r="P27" s="43"/>
    </row>
    <row r="28" spans="1:17" x14ac:dyDescent="0.3">
      <c r="A28" s="44" t="s">
        <v>23</v>
      </c>
      <c r="B28" s="21">
        <v>40</v>
      </c>
      <c r="C28" s="21">
        <v>41</v>
      </c>
      <c r="D28" s="21">
        <v>29</v>
      </c>
      <c r="E28" s="21">
        <v>38</v>
      </c>
      <c r="F28" s="21">
        <v>28</v>
      </c>
      <c r="G28" s="21">
        <v>62</v>
      </c>
      <c r="H28" s="21">
        <v>32</v>
      </c>
      <c r="I28" s="21">
        <v>27</v>
      </c>
      <c r="J28" s="21">
        <v>28</v>
      </c>
      <c r="K28" s="21">
        <v>30</v>
      </c>
      <c r="L28" s="21">
        <v>28</v>
      </c>
      <c r="M28" s="21">
        <v>29</v>
      </c>
      <c r="N28" s="28"/>
      <c r="O28" s="21">
        <v>34</v>
      </c>
      <c r="P28" s="43"/>
      <c r="Q28" s="4"/>
    </row>
    <row r="29" spans="1:17" hidden="1" x14ac:dyDescent="0.3">
      <c r="A29" s="34" t="s">
        <v>30</v>
      </c>
      <c r="B29" s="21">
        <v>38</v>
      </c>
      <c r="C29" s="27">
        <v>210</v>
      </c>
      <c r="D29" s="27">
        <v>202</v>
      </c>
      <c r="E29" s="27">
        <v>117</v>
      </c>
      <c r="F29" s="27">
        <v>91</v>
      </c>
      <c r="G29" s="27">
        <v>106</v>
      </c>
      <c r="H29" s="27">
        <v>104</v>
      </c>
      <c r="I29" s="27">
        <v>67</v>
      </c>
      <c r="J29" s="27">
        <v>69</v>
      </c>
      <c r="K29" s="27">
        <v>69</v>
      </c>
      <c r="L29" s="27">
        <v>71</v>
      </c>
      <c r="M29" s="27">
        <v>302</v>
      </c>
      <c r="N29" s="28"/>
      <c r="O29" s="27">
        <v>129</v>
      </c>
      <c r="P29" s="43"/>
      <c r="Q29" s="4"/>
    </row>
    <row r="30" spans="1:17" s="42" customFormat="1" x14ac:dyDescent="0.3">
      <c r="A30" s="29" t="s">
        <v>41</v>
      </c>
      <c r="B30" s="30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9"/>
      <c r="N30" s="39"/>
      <c r="O30" s="40"/>
      <c r="P30" s="41"/>
    </row>
    <row r="31" spans="1:17" x14ac:dyDescent="0.3">
      <c r="A31" s="32" t="s">
        <v>42</v>
      </c>
      <c r="B31" s="45">
        <v>0.90200000000000002</v>
      </c>
      <c r="C31" s="45">
        <v>0.88900000000000001</v>
      </c>
      <c r="D31" s="45">
        <v>0.879</v>
      </c>
      <c r="E31" s="45">
        <v>0.89200000000000002</v>
      </c>
      <c r="F31" s="45">
        <v>0.88400000000000001</v>
      </c>
      <c r="G31" s="45">
        <v>0.88700000000000001</v>
      </c>
      <c r="H31" s="45">
        <v>0.88600000000000001</v>
      </c>
      <c r="I31" s="45">
        <v>0.89800000000000002</v>
      </c>
      <c r="J31" s="45">
        <v>0.89500000000000002</v>
      </c>
      <c r="K31" s="45">
        <v>0.89500000000000002</v>
      </c>
      <c r="L31" s="45">
        <v>0.90200000000000002</v>
      </c>
      <c r="M31" s="45">
        <v>0.91600000000000004</v>
      </c>
      <c r="N31" s="28"/>
      <c r="O31" s="45">
        <v>0.89300000000000002</v>
      </c>
      <c r="P31" s="43"/>
    </row>
    <row r="32" spans="1:17" x14ac:dyDescent="0.3">
      <c r="A32" s="44" t="s">
        <v>43</v>
      </c>
      <c r="B32" s="46">
        <v>0.46800000000000003</v>
      </c>
      <c r="C32" s="46">
        <v>0.443</v>
      </c>
      <c r="D32" s="46">
        <v>0.42399999999999999</v>
      </c>
      <c r="E32" s="46">
        <v>0.44</v>
      </c>
      <c r="F32" s="46">
        <v>0.436</v>
      </c>
      <c r="G32" s="46">
        <v>0.42899999999999999</v>
      </c>
      <c r="H32" s="46">
        <v>0.44700000000000001</v>
      </c>
      <c r="I32" s="46">
        <v>0.42699999999999999</v>
      </c>
      <c r="J32" s="46">
        <v>0.443</v>
      </c>
      <c r="K32" s="46">
        <v>0.45700000000000002</v>
      </c>
      <c r="L32" s="46">
        <v>0.42299999999999999</v>
      </c>
      <c r="M32" s="46">
        <v>0.44400000000000001</v>
      </c>
      <c r="N32" s="28"/>
      <c r="O32" s="46">
        <v>0.441</v>
      </c>
      <c r="P32" s="43"/>
    </row>
    <row r="33" spans="1:17" x14ac:dyDescent="0.3">
      <c r="A33" s="47" t="s">
        <v>44</v>
      </c>
      <c r="B33" s="24">
        <v>0.20100000000000001</v>
      </c>
      <c r="C33" s="24">
        <v>0.222</v>
      </c>
      <c r="D33" s="24">
        <v>0.20799999999999999</v>
      </c>
      <c r="E33" s="24">
        <v>0.23300000000000001</v>
      </c>
      <c r="F33" s="24">
        <v>0.214</v>
      </c>
      <c r="G33" s="24">
        <v>0.249</v>
      </c>
      <c r="H33" s="24">
        <v>0.22600000000000001</v>
      </c>
      <c r="I33" s="24">
        <v>0.22700000000000001</v>
      </c>
      <c r="J33" s="24">
        <v>0.215</v>
      </c>
      <c r="K33" s="24">
        <v>0.222</v>
      </c>
      <c r="L33" s="24">
        <v>0.24</v>
      </c>
      <c r="M33" s="24">
        <v>0.21199999999999999</v>
      </c>
      <c r="N33" s="28"/>
      <c r="O33" s="24">
        <v>0.222</v>
      </c>
      <c r="P33" s="43"/>
    </row>
    <row r="34" spans="1:17" x14ac:dyDescent="0.3">
      <c r="A34" s="47" t="s">
        <v>45</v>
      </c>
      <c r="B34" s="24">
        <v>0.105</v>
      </c>
      <c r="C34" s="24">
        <v>8.4000000000000005E-2</v>
      </c>
      <c r="D34" s="24">
        <v>9.8000000000000004E-2</v>
      </c>
      <c r="E34" s="24">
        <v>9.1999999999999998E-2</v>
      </c>
      <c r="F34" s="24">
        <v>9.2999999999999999E-2</v>
      </c>
      <c r="G34" s="24">
        <v>9.1999999999999998E-2</v>
      </c>
      <c r="H34" s="24">
        <v>8.6999999999999994E-2</v>
      </c>
      <c r="I34" s="24">
        <v>0.10199999999999999</v>
      </c>
      <c r="J34" s="24">
        <v>0.1</v>
      </c>
      <c r="K34" s="24">
        <v>9.2999999999999999E-2</v>
      </c>
      <c r="L34" s="24">
        <v>0.105</v>
      </c>
      <c r="M34" s="24">
        <v>0.113</v>
      </c>
      <c r="N34" s="28"/>
      <c r="O34" s="24">
        <v>9.7000000000000003E-2</v>
      </c>
      <c r="P34" s="43"/>
    </row>
    <row r="35" spans="1:17" x14ac:dyDescent="0.3">
      <c r="A35" s="47" t="s">
        <v>46</v>
      </c>
      <c r="B35" s="24">
        <v>0.22500000000000001</v>
      </c>
      <c r="C35" s="24">
        <v>0.252</v>
      </c>
      <c r="D35" s="24">
        <v>0.27100000000000002</v>
      </c>
      <c r="E35" s="24">
        <v>0.23599999999999999</v>
      </c>
      <c r="F35" s="24">
        <v>0.25700000000000001</v>
      </c>
      <c r="G35" s="24">
        <v>0.23</v>
      </c>
      <c r="H35" s="24">
        <v>0.24</v>
      </c>
      <c r="I35" s="24">
        <v>0.24399999999999999</v>
      </c>
      <c r="J35" s="24">
        <v>0.24199999999999999</v>
      </c>
      <c r="K35" s="24">
        <v>0.22800000000000001</v>
      </c>
      <c r="L35" s="24">
        <v>0.23200000000000001</v>
      </c>
      <c r="M35" s="24">
        <v>0.23100000000000001</v>
      </c>
      <c r="N35" s="28"/>
      <c r="O35" s="24">
        <v>0.24099999999999999</v>
      </c>
      <c r="P35" s="43"/>
    </row>
    <row r="36" spans="1:17" s="42" customFormat="1" hidden="1" x14ac:dyDescent="0.3">
      <c r="A36" s="29" t="s">
        <v>47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9"/>
      <c r="N36" s="39"/>
      <c r="O36" s="40"/>
      <c r="P36" s="41"/>
    </row>
    <row r="37" spans="1:17" hidden="1" x14ac:dyDescent="0.3">
      <c r="A37" s="32" t="s">
        <v>48</v>
      </c>
      <c r="B37" s="45">
        <v>0.95199999999999996</v>
      </c>
      <c r="C37" s="45">
        <v>0.97399999999999998</v>
      </c>
      <c r="D37" s="45">
        <v>0.97599999999999998</v>
      </c>
      <c r="E37" s="45">
        <v>0.95099999999999996</v>
      </c>
      <c r="F37" s="45">
        <v>0.94399999999999995</v>
      </c>
      <c r="G37" s="45">
        <v>0.94399999999999995</v>
      </c>
      <c r="H37" s="45">
        <v>0.98799999999999999</v>
      </c>
      <c r="I37" s="45">
        <v>0.95599999999999996</v>
      </c>
      <c r="J37" s="45">
        <v>0.97799999999999998</v>
      </c>
      <c r="K37" s="45">
        <v>0.98199999999999998</v>
      </c>
      <c r="L37" s="45">
        <v>1</v>
      </c>
      <c r="M37" s="45">
        <v>0.95499999999999996</v>
      </c>
      <c r="N37" s="48"/>
      <c r="O37" s="45">
        <v>0.96799999999999997</v>
      </c>
      <c r="P37" s="43"/>
      <c r="Q37" s="4"/>
    </row>
    <row r="38" spans="1:17" hidden="1" x14ac:dyDescent="0.3">
      <c r="A38" s="49" t="s">
        <v>49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1"/>
      <c r="O38" s="50"/>
      <c r="P38" s="43"/>
      <c r="Q38" s="4"/>
    </row>
    <row r="39" spans="1:17" hidden="1" x14ac:dyDescent="0.3">
      <c r="A39" s="49" t="s">
        <v>50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1"/>
      <c r="O39" s="50"/>
      <c r="P39" s="43"/>
      <c r="Q39" s="4"/>
    </row>
    <row r="40" spans="1:17" hidden="1" x14ac:dyDescent="0.3">
      <c r="A40" s="49" t="s">
        <v>51</v>
      </c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1"/>
      <c r="O40" s="50"/>
      <c r="P40" s="43"/>
      <c r="Q40" s="4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23c32ef-81b6-477b-a38b-1737c97f3dc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E1157227F85F468CD1707EA090B77F" ma:contentTypeVersion="18" ma:contentTypeDescription="Create a new document." ma:contentTypeScope="" ma:versionID="29c2e7f5622880772912965d6fb18352">
  <xsd:schema xmlns:xsd="http://www.w3.org/2001/XMLSchema" xmlns:xs="http://www.w3.org/2001/XMLSchema" xmlns:p="http://schemas.microsoft.com/office/2006/metadata/properties" xmlns:ns3="a4d3df60-4032-4792-80ca-95df95648463" xmlns:ns4="c23c32ef-81b6-477b-a38b-1737c97f3dc0" targetNamespace="http://schemas.microsoft.com/office/2006/metadata/properties" ma:root="true" ma:fieldsID="254f7c9b34fa303488c4b188f7bb8275" ns3:_="" ns4:_="">
    <xsd:import namespace="a4d3df60-4032-4792-80ca-95df95648463"/>
    <xsd:import namespace="c23c32ef-81b6-477b-a38b-1737c97f3dc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EventHashCode" minOccurs="0"/>
                <xsd:element ref="ns4:MediaServiceGenerationTime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d3df60-4032-4792-80ca-95df9564846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c32ef-81b6-477b-a38b-1737c97f3d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Location" ma:index="17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99C74A-EC1E-4F8C-8F82-A9AE6A95EEBF}">
  <ds:schemaRefs>
    <ds:schemaRef ds:uri="c23c32ef-81b6-477b-a38b-1737c97f3dc0"/>
    <ds:schemaRef ds:uri="http://schemas.microsoft.com/office/infopath/2007/PartnerControls"/>
    <ds:schemaRef ds:uri="http://schemas.microsoft.com/office/2006/documentManagement/types"/>
    <ds:schemaRef ds:uri="http://purl.org/dc/terms/"/>
    <ds:schemaRef ds:uri="a4d3df60-4032-4792-80ca-95df95648463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B6B7916-8800-493A-9248-9BB09EBF16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7A47F8-268D-4558-8BFC-3B99E590C2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d3df60-4032-4792-80ca-95df95648463"/>
    <ds:schemaRef ds:uri="c23c32ef-81b6-477b-a38b-1737c97f3d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Fiscal Year Volume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Artis, Christina L.</dc:creator>
  <cp:lastModifiedBy>Beasley, Cheri Barrett</cp:lastModifiedBy>
  <dcterms:created xsi:type="dcterms:W3CDTF">2025-02-18T17:13:41Z</dcterms:created>
  <dcterms:modified xsi:type="dcterms:W3CDTF">2025-02-24T20:22:02Z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0x01010099E1157227F85F468CD1707EA090B77F</vt:lpwstr>
  </property>
</Properties>
</file>